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2013\Users\Accounting\Bookkeeper\2019\Budget\"/>
    </mc:Choice>
  </mc:AlternateContent>
  <bookViews>
    <workbookView xWindow="0" yWindow="0" windowWidth="28740" windowHeight="12330" tabRatio="730" activeTab="2"/>
  </bookViews>
  <sheets>
    <sheet name="SALARIES" sheetId="1" r:id="rId1"/>
    <sheet name="INDEBTEDNESS" sheetId="2" r:id="rId2"/>
    <sheet name="TENTATIVE SUMMARY BUDGET" sheetId="3" r:id="rId3"/>
    <sheet name="TAX RATES" sheetId="5" r:id="rId4"/>
    <sheet name="TAX RATE EXAMPLES" sheetId="8" r:id="rId5"/>
    <sheet name="FINAL BUDGET COVER SHEET" sheetId="7" r:id="rId6"/>
    <sheet name="TAX RATE CALCULATOR" sheetId="9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7" l="1"/>
  <c r="B22" i="7"/>
  <c r="B22" i="3"/>
  <c r="D19" i="7"/>
  <c r="C19" i="7"/>
  <c r="E8" i="5" l="1"/>
  <c r="E7" i="5"/>
  <c r="E19" i="7"/>
  <c r="B19" i="7"/>
  <c r="E7" i="7"/>
  <c r="E8" i="7"/>
  <c r="E24" i="5"/>
  <c r="E23" i="5"/>
  <c r="E19" i="5"/>
  <c r="B31" i="8"/>
  <c r="B33" i="9"/>
  <c r="E30" i="3" s="1"/>
  <c r="B30" i="8"/>
  <c r="B30" i="9"/>
  <c r="E29" i="3"/>
  <c r="B28" i="9"/>
  <c r="B10" i="9"/>
  <c r="B12" i="9" s="1"/>
  <c r="B6" i="9"/>
  <c r="B13" i="9" l="1"/>
  <c r="B15" i="9" s="1"/>
  <c r="M24" i="8"/>
  <c r="M16" i="8"/>
  <c r="M15" i="8"/>
  <c r="M6" i="8"/>
  <c r="F22" i="8"/>
  <c r="F21" i="8"/>
  <c r="F14" i="8"/>
  <c r="F13" i="8"/>
  <c r="F6" i="8"/>
  <c r="E6" i="7" l="1"/>
  <c r="E6" i="5"/>
  <c r="E6" i="9"/>
  <c r="B29" i="8"/>
  <c r="E27" i="3"/>
  <c r="B18" i="9"/>
  <c r="B21" i="9" s="1"/>
  <c r="B23" i="9" s="1"/>
  <c r="E8" i="3"/>
  <c r="E22" i="5" s="1"/>
  <c r="E11" i="3"/>
  <c r="E10" i="3"/>
  <c r="E9" i="3"/>
  <c r="E6" i="3"/>
  <c r="M23" i="8" l="1"/>
  <c r="M5" i="8"/>
  <c r="F5" i="8"/>
  <c r="E28" i="3"/>
  <c r="E5" i="5"/>
  <c r="E5" i="7"/>
  <c r="B28" i="8"/>
  <c r="F32" i="1"/>
  <c r="E32" i="1"/>
  <c r="F31" i="1"/>
  <c r="E31" i="1"/>
  <c r="F25" i="1"/>
  <c r="E25" i="1"/>
  <c r="F19" i="1"/>
  <c r="E19" i="1"/>
  <c r="F18" i="1"/>
  <c r="E18" i="1"/>
  <c r="F16" i="1"/>
  <c r="E16" i="1"/>
  <c r="F15" i="1"/>
  <c r="E15" i="1"/>
  <c r="F14" i="1"/>
  <c r="E14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M14" i="8" l="1"/>
  <c r="F12" i="8"/>
  <c r="F20" i="8"/>
  <c r="E23" i="3"/>
  <c r="D26" i="5"/>
  <c r="M25" i="8" l="1"/>
  <c r="M26" i="8" s="1"/>
  <c r="M7" i="8"/>
  <c r="M8" i="8" s="1"/>
  <c r="M17" i="8" l="1"/>
  <c r="M18" i="8" s="1"/>
  <c r="E26" i="5"/>
  <c r="E12" i="3"/>
  <c r="A30" i="3" s="1"/>
  <c r="B30" i="3" s="1"/>
  <c r="D12" i="3"/>
  <c r="C12" i="3"/>
  <c r="B12" i="3"/>
  <c r="E26" i="7" l="1"/>
  <c r="A31" i="7" s="1"/>
  <c r="D26" i="7"/>
  <c r="C26" i="7"/>
  <c r="B26" i="7"/>
  <c r="F5" i="3" l="1"/>
  <c r="F8" i="3" l="1"/>
  <c r="F7" i="3"/>
  <c r="F22" i="7" l="1"/>
  <c r="F21" i="7"/>
  <c r="F19" i="7"/>
  <c r="F23" i="8"/>
  <c r="F24" i="8" s="1"/>
  <c r="F15" i="8"/>
  <c r="F16" i="8" s="1"/>
  <c r="F7" i="8" l="1"/>
  <c r="F8" i="8" s="1"/>
  <c r="F10" i="3" l="1"/>
  <c r="F9" i="3"/>
  <c r="F6" i="3" l="1"/>
  <c r="D23" i="3" l="1"/>
  <c r="C23" i="3"/>
  <c r="B23" i="3"/>
</calcChain>
</file>

<file path=xl/sharedStrings.xml><?xml version="1.0" encoding="utf-8"?>
<sst xmlns="http://schemas.openxmlformats.org/spreadsheetml/2006/main" count="348" uniqueCount="238">
  <si>
    <t>OFFICER</t>
  </si>
  <si>
    <t>Gary E. Ciferri</t>
  </si>
  <si>
    <t>Stephen Turletes</t>
  </si>
  <si>
    <t>Al De Bonis</t>
  </si>
  <si>
    <t>Mike Murphy</t>
  </si>
  <si>
    <t>Mary Alex</t>
  </si>
  <si>
    <t>Joseph Spagnola</t>
  </si>
  <si>
    <t>Elizabeth Shequine</t>
  </si>
  <si>
    <t>Jeff Feigelson</t>
  </si>
  <si>
    <t>Chelsea Edson</t>
  </si>
  <si>
    <t>Kelly Cassinelli</t>
  </si>
  <si>
    <t>Judy Malstrom</t>
  </si>
  <si>
    <t>no longer active position</t>
  </si>
  <si>
    <t>Nicolina Caul</t>
  </si>
  <si>
    <t>Anthony De Bonis</t>
  </si>
  <si>
    <t>Nancy Patrick</t>
  </si>
  <si>
    <t>Louis Spagnola</t>
  </si>
  <si>
    <t>Louis Spagnola, III</t>
  </si>
  <si>
    <t>James Brownell</t>
  </si>
  <si>
    <t>Joseph Magnarella</t>
  </si>
  <si>
    <t>HIGHWAY DEPARTMENT</t>
  </si>
  <si>
    <t>Charles Erts</t>
  </si>
  <si>
    <t>Thomas Coy</t>
  </si>
  <si>
    <t>Joseph Erts</t>
  </si>
  <si>
    <t>Wayne Gruntler</t>
  </si>
  <si>
    <t>John Hay</t>
  </si>
  <si>
    <t>Michael Llanes</t>
  </si>
  <si>
    <t>POSITION</t>
  </si>
  <si>
    <t>Supervisor</t>
  </si>
  <si>
    <t>Deputy Supervisor</t>
  </si>
  <si>
    <t>Councilmen</t>
  </si>
  <si>
    <t>Town clerk</t>
  </si>
  <si>
    <t>Justice</t>
  </si>
  <si>
    <t>Deputy Town Clerk</t>
  </si>
  <si>
    <t>Bookkeeper</t>
  </si>
  <si>
    <t>Recreation Director</t>
  </si>
  <si>
    <t>Recreation Assistant</t>
  </si>
  <si>
    <t>Assessor</t>
  </si>
  <si>
    <t>Assessor's Aide</t>
  </si>
  <si>
    <t>Dog Control Officer</t>
  </si>
  <si>
    <t>Court Clerk</t>
  </si>
  <si>
    <t>Building Inspector I</t>
  </si>
  <si>
    <t>Building Dept Sec</t>
  </si>
  <si>
    <t>Groundskeeper</t>
  </si>
  <si>
    <t>Constable</t>
  </si>
  <si>
    <t>PT constable</t>
  </si>
  <si>
    <t>MEO</t>
  </si>
  <si>
    <t>Auto Mechanic</t>
  </si>
  <si>
    <t>H/MEO</t>
  </si>
  <si>
    <t>Schedule of Salaries</t>
  </si>
  <si>
    <t>2017 Salary</t>
  </si>
  <si>
    <t>n/a</t>
  </si>
  <si>
    <t>17.85/22276</t>
  </si>
  <si>
    <t>FUND</t>
  </si>
  <si>
    <t>GENERAL A</t>
  </si>
  <si>
    <t>LIBRARY A</t>
  </si>
  <si>
    <t>GENERAL B</t>
  </si>
  <si>
    <t>HIGHWAY DB</t>
  </si>
  <si>
    <t>FIRE DISTRICT SF</t>
  </si>
  <si>
    <t>TOTALS</t>
  </si>
  <si>
    <t>APPROPRIATIONS</t>
  </si>
  <si>
    <t>REVENUE</t>
  </si>
  <si>
    <t>FUND BALANCE</t>
  </si>
  <si>
    <t>TAX LEVY</t>
  </si>
  <si>
    <t>TAX RATES</t>
  </si>
  <si>
    <t>TOWN</t>
  </si>
  <si>
    <t>VILLAGE</t>
  </si>
  <si>
    <t>LIBRARY</t>
  </si>
  <si>
    <t>FIRE</t>
  </si>
  <si>
    <t>ASSESSMENTS</t>
  </si>
  <si>
    <t>TOWN WIDE</t>
  </si>
  <si>
    <t xml:space="preserve">FIRE </t>
  </si>
  <si>
    <t>MULTIPLIER</t>
  </si>
  <si>
    <t>X .1792</t>
  </si>
  <si>
    <t>Robert Audia</t>
  </si>
  <si>
    <t>HIGHWAY EQUIPMENT RESERVE</t>
  </si>
  <si>
    <t>DA Fund</t>
  </si>
  <si>
    <t>Town Outside</t>
  </si>
  <si>
    <t>Library</t>
  </si>
  <si>
    <t xml:space="preserve"> </t>
  </si>
  <si>
    <t>Earl Smith</t>
  </si>
  <si>
    <t>Cleaner</t>
  </si>
  <si>
    <t>TAX CAP ALLOWABLE LEVY AMOUNT</t>
  </si>
  <si>
    <t>ACTUAL TAX LEVY</t>
  </si>
  <si>
    <t>Example</t>
  </si>
  <si>
    <t>Village Home</t>
  </si>
  <si>
    <t>Assessed Value</t>
  </si>
  <si>
    <t>County</t>
  </si>
  <si>
    <t>Town Inside Village</t>
  </si>
  <si>
    <t>Fire</t>
  </si>
  <si>
    <t>Town Home</t>
  </si>
  <si>
    <t>FINAL BUDGET</t>
  </si>
  <si>
    <t>$30 P/H</t>
  </si>
  <si>
    <t>Kathy Myers</t>
  </si>
  <si>
    <t>Jason Murphy</t>
  </si>
  <si>
    <t>Secretary PB/ZBA</t>
  </si>
  <si>
    <t xml:space="preserve">31200 + 2800 2nd Deputy </t>
  </si>
  <si>
    <t>Elected/Appointed Officials</t>
  </si>
  <si>
    <t>Highway Super</t>
  </si>
  <si>
    <t>Real Prop. Data Lister</t>
  </si>
  <si>
    <t>Solid Waste Attdt</t>
  </si>
  <si>
    <t>Deputy Hwy Super</t>
  </si>
  <si>
    <t>2018 Salary</t>
  </si>
  <si>
    <t>Mindy Moore</t>
  </si>
  <si>
    <t>Records Management Clerk</t>
  </si>
  <si>
    <t>11.00 p/h as needed</t>
  </si>
  <si>
    <t>Kevin Granger</t>
  </si>
  <si>
    <t>print current bond schedule</t>
  </si>
  <si>
    <t>Records Mgmt Clerk</t>
  </si>
  <si>
    <t>DA Fund ****</t>
  </si>
  <si>
    <t>Chrissy Briggs</t>
  </si>
  <si>
    <t>Total 2018</t>
  </si>
  <si>
    <t>x.18</t>
  </si>
  <si>
    <t>TOWN OUTSIDE</t>
  </si>
  <si>
    <t>X.18</t>
  </si>
  <si>
    <t>TAX RATE EXAMPLES</t>
  </si>
  <si>
    <t>DB FUND DECREASED TAX LEVY</t>
  </si>
  <si>
    <t>A FUND</t>
  </si>
  <si>
    <t>B FUND</t>
  </si>
  <si>
    <t>DB FUND</t>
  </si>
  <si>
    <t>DA FUND</t>
  </si>
  <si>
    <t>TAX CAP ALLOWABLE LEVY</t>
  </si>
  <si>
    <t>$17.00/$15912</t>
  </si>
  <si>
    <t>$17.51/$16389.36</t>
  </si>
  <si>
    <t>$30.90 P/H</t>
  </si>
  <si>
    <t>$17.83/$13908</t>
  </si>
  <si>
    <t>$18.36/$14320.80</t>
  </si>
  <si>
    <t>$19.86/ZBA $8343, PB $21630</t>
  </si>
  <si>
    <t xml:space="preserve">$20.45 P/H </t>
  </si>
  <si>
    <t>$18.36/$19094.40</t>
  </si>
  <si>
    <t>$17.83/$18544</t>
  </si>
  <si>
    <t>$12.18/$2046</t>
  </si>
  <si>
    <t>$11.33 P/H</t>
  </si>
  <si>
    <t>$12.55/$2107.38</t>
  </si>
  <si>
    <t>$18.39/$22950.72</t>
  </si>
  <si>
    <t>$17.00/$35360</t>
  </si>
  <si>
    <t>$26.28/$54662</t>
  </si>
  <si>
    <t>$24.19/$50315</t>
  </si>
  <si>
    <t>$21.00/$43680</t>
  </si>
  <si>
    <t>$20.05/$41704</t>
  </si>
  <si>
    <t>$23.35/$48568</t>
  </si>
  <si>
    <t>$24.50/$48848</t>
  </si>
  <si>
    <t>$20.00/$41600.00</t>
  </si>
  <si>
    <t>$28.00/$58240.00</t>
  </si>
  <si>
    <t>$25.40/$52,832.00</t>
  </si>
  <si>
    <t>$23.10/$48,048.00</t>
  </si>
  <si>
    <t>$22.15/$46072.00</t>
  </si>
  <si>
    <t>$26.00/$54,080.00</t>
  </si>
  <si>
    <t>$17.00/$35,360.00</t>
  </si>
  <si>
    <t>$25.65/$53,352.00</t>
  </si>
  <si>
    <t>APPROPRIATIONS/FUND BALANCE WORKSHEET</t>
  </si>
  <si>
    <t>PLANNING BOARD ESCROW</t>
  </si>
  <si>
    <t xml:space="preserve">2019  TOWN OF WASHINGTON </t>
  </si>
  <si>
    <t>2019 TAX CAP ALLOWABLE LEVY RESERVE</t>
  </si>
  <si>
    <t>2018 COMPARISON</t>
  </si>
  <si>
    <t>PLANNING BOARD</t>
  </si>
  <si>
    <t xml:space="preserve">2019 TOWN OF WASHINGTON </t>
  </si>
  <si>
    <t>2019 TOWN OF WASHINGTON FINAL TAX RATE</t>
  </si>
  <si>
    <t>2019 TAX RATES</t>
  </si>
  <si>
    <t>Difference</t>
  </si>
  <si>
    <t>Total 2019</t>
  </si>
  <si>
    <t>.x.18</t>
  </si>
  <si>
    <t>2019 Salary</t>
  </si>
  <si>
    <t>2% Increase</t>
  </si>
  <si>
    <t>3% Increase</t>
  </si>
  <si>
    <t>Lois Petrone</t>
  </si>
  <si>
    <t>$17.86/$16716.96</t>
  </si>
  <si>
    <t>$18.03/$16876.08</t>
  </si>
  <si>
    <t>$31.51 P/H $19668.00</t>
  </si>
  <si>
    <t>$31.82 P/H</t>
  </si>
  <si>
    <t>$18.72/$14601.60</t>
  </si>
  <si>
    <t>$18.91/$14749.80</t>
  </si>
  <si>
    <t>$20.85 P/H</t>
  </si>
  <si>
    <t>$21.06 P/H</t>
  </si>
  <si>
    <t>Tom Fiore</t>
  </si>
  <si>
    <t xml:space="preserve"> $21.00/27,300.00 </t>
  </si>
  <si>
    <t>$22.95/$23868.00 @40HRS PR PAY PRD</t>
  </si>
  <si>
    <t>$23.17/24096.80 @40HRS PR PAY PRD</t>
  </si>
  <si>
    <t>$18.72/$19468.80 @40HRS PR PAY PRD</t>
  </si>
  <si>
    <t>$18.91/$19666.40 @ 40 HRS PR PAY PRD</t>
  </si>
  <si>
    <t>Saftey Inspector</t>
  </si>
  <si>
    <t>$21.42/$11138.40 @20HRS PR PAY PRD</t>
  </si>
  <si>
    <t>$21.63/$11247.60 @ 20 HRS PR PAY PRD</t>
  </si>
  <si>
    <t>Candy Rheder</t>
  </si>
  <si>
    <t>Saftey Inspector Secy</t>
  </si>
  <si>
    <t>$18.72/$19468.80</t>
  </si>
  <si>
    <t>$18.91/$19666.40</t>
  </si>
  <si>
    <t>Ricky Butts</t>
  </si>
  <si>
    <t>$12.80/$2146.56</t>
  </si>
  <si>
    <t>$12.92/$2166.58</t>
  </si>
  <si>
    <t>$18.75/$23400.00</t>
  </si>
  <si>
    <t>$18.94/$23637.12</t>
  </si>
  <si>
    <t>$11.55 P/H</t>
  </si>
  <si>
    <t>$11.66 P/H</t>
  </si>
  <si>
    <t>$28.56/$59404.80</t>
  </si>
  <si>
    <t>$28.84/$59987.20</t>
  </si>
  <si>
    <t>$21.00/43,680.0</t>
  </si>
  <si>
    <t>$25.90/$53872.00</t>
  </si>
  <si>
    <t>$26.16/$54412.80</t>
  </si>
  <si>
    <t>$23.56/$49004.80</t>
  </si>
  <si>
    <t>$23.79/$49483.20</t>
  </si>
  <si>
    <t>$22.59/$46987.20</t>
  </si>
  <si>
    <t>$22.81/$47444.80</t>
  </si>
  <si>
    <t>$26.52/$55161.60</t>
  </si>
  <si>
    <t>$26.78/$55702.40</t>
  </si>
  <si>
    <t>$26.41 /54932.80</t>
  </si>
  <si>
    <t>Casey Murphy</t>
  </si>
  <si>
    <t>$17.34/$36067.20</t>
  </si>
  <si>
    <t>$17.51/$36420.80</t>
  </si>
  <si>
    <t>2019 Town of Washington</t>
  </si>
  <si>
    <t>Tax Rate Calculator</t>
  </si>
  <si>
    <t>Assessment Rate</t>
  </si>
  <si>
    <t>To determine multiplier</t>
  </si>
  <si>
    <t>Village Assessment Rate</t>
  </si>
  <si>
    <t>Town Wide Assessment Rate</t>
  </si>
  <si>
    <t>Village Tax Rate</t>
  </si>
  <si>
    <t>A-Fund Tax</t>
  </si>
  <si>
    <t>Less the Library tax</t>
  </si>
  <si>
    <t>Subtotal</t>
  </si>
  <si>
    <t>Plus the DA Tax</t>
  </si>
  <si>
    <t>Equals Village Amount</t>
  </si>
  <si>
    <t xml:space="preserve"> Village amount x multiplier</t>
  </si>
  <si>
    <t>Village Assessed Value-leave off last 3 digits</t>
  </si>
  <si>
    <t>Total Village Tax Rate</t>
  </si>
  <si>
    <t>Town Outside Tax Rate</t>
  </si>
  <si>
    <t>Village Amount</t>
  </si>
  <si>
    <t>Plus B Fund</t>
  </si>
  <si>
    <t>Plus DB Fund</t>
  </si>
  <si>
    <t>Town Outside Assessment-leave off last 3 digits</t>
  </si>
  <si>
    <t>Total Town Outside Tax Rage</t>
  </si>
  <si>
    <t>Fire Tax Rate</t>
  </si>
  <si>
    <t>Fire SF</t>
  </si>
  <si>
    <t>Fire Assessed Value - leave off last 3 zeros</t>
  </si>
  <si>
    <t>Total Fire Tax Rate</t>
  </si>
  <si>
    <t>Library Tax Rate</t>
  </si>
  <si>
    <t>Library Tax Amount</t>
  </si>
  <si>
    <t>Town Wide Assessment - leave off last 3 zeros</t>
  </si>
  <si>
    <t>Total Library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</si>
</sst>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&quot;$&quot;#,##0"/>
    <numFmt numFmtId="166" formatCode="#,##0.000"/>
    <numFmt numFmtId="167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5">
    <xf numFmtId="0" fontId="0" fillId="0" borderId="0" xfId="0"/>
    <xf numFmtId="44" fontId="0" fillId="0" borderId="0" xfId="1" applyFont="1" applyAlignment="1">
      <alignment horizontal="center"/>
    </xf>
    <xf numFmtId="0" fontId="3" fillId="0" borderId="0" xfId="0" applyFont="1" applyAlignment="1">
      <alignment horizontal="left" vertical="top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/>
    <xf numFmtId="14" fontId="0" fillId="0" borderId="0" xfId="0" applyNumberFormat="1"/>
    <xf numFmtId="0" fontId="3" fillId="0" borderId="0" xfId="0" applyFont="1"/>
    <xf numFmtId="0" fontId="0" fillId="0" borderId="0" xfId="0" applyAlignment="1">
      <alignment horizontal="right"/>
    </xf>
    <xf numFmtId="44" fontId="0" fillId="0" borderId="0" xfId="1" applyFont="1"/>
    <xf numFmtId="44" fontId="0" fillId="0" borderId="0" xfId="0" applyNumberFormat="1"/>
    <xf numFmtId="44" fontId="5" fillId="0" borderId="0" xfId="0" applyNumberFormat="1" applyFo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" fillId="2" borderId="1" xfId="0" applyFont="1" applyFill="1" applyBorder="1"/>
    <xf numFmtId="0" fontId="2" fillId="0" borderId="1" xfId="0" applyFont="1" applyBorder="1"/>
    <xf numFmtId="44" fontId="0" fillId="0" borderId="0" xfId="1" applyFont="1" applyAlignment="1">
      <alignment horizontal="right"/>
    </xf>
    <xf numFmtId="0" fontId="7" fillId="0" borderId="0" xfId="0" applyFont="1"/>
    <xf numFmtId="44" fontId="7" fillId="0" borderId="0" xfId="0" applyNumberFormat="1" applyFont="1"/>
    <xf numFmtId="44" fontId="0" fillId="0" borderId="1" xfId="1" applyFont="1" applyBorder="1"/>
    <xf numFmtId="44" fontId="0" fillId="0" borderId="1" xfId="1" applyFont="1" applyBorder="1" applyAlignment="1"/>
    <xf numFmtId="0" fontId="0" fillId="3" borderId="0" xfId="0" applyFill="1"/>
    <xf numFmtId="44" fontId="0" fillId="3" borderId="0" xfId="1" applyFont="1" applyFill="1"/>
    <xf numFmtId="44" fontId="0" fillId="3" borderId="0" xfId="0" applyNumberFormat="1" applyFill="1"/>
    <xf numFmtId="44" fontId="0" fillId="2" borderId="0" xfId="0" applyNumberFormat="1" applyFill="1"/>
    <xf numFmtId="44" fontId="0" fillId="2" borderId="0" xfId="1" applyFont="1" applyFill="1"/>
    <xf numFmtId="0" fontId="4" fillId="0" borderId="0" xfId="0" applyFont="1"/>
    <xf numFmtId="44" fontId="2" fillId="0" borderId="0" xfId="1" applyFont="1" applyAlignment="1">
      <alignment horizontal="center"/>
    </xf>
    <xf numFmtId="0" fontId="0" fillId="0" borderId="1" xfId="0" applyBorder="1"/>
    <xf numFmtId="44" fontId="5" fillId="0" borderId="1" xfId="1" applyFont="1" applyBorder="1"/>
    <xf numFmtId="44" fontId="5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44" fontId="0" fillId="0" borderId="1" xfId="0" applyNumberFormat="1" applyBorder="1"/>
    <xf numFmtId="44" fontId="5" fillId="0" borderId="1" xfId="0" applyNumberFormat="1" applyFont="1" applyBorder="1"/>
    <xf numFmtId="0" fontId="2" fillId="0" borderId="0" xfId="0" applyFont="1" applyBorder="1" applyAlignment="1">
      <alignment horizontal="center"/>
    </xf>
    <xf numFmtId="44" fontId="0" fillId="0" borderId="0" xfId="0" applyNumberFormat="1" applyBorder="1"/>
    <xf numFmtId="44" fontId="5" fillId="0" borderId="0" xfId="0" applyNumberFormat="1" applyFont="1" applyBorder="1"/>
    <xf numFmtId="44" fontId="0" fillId="0" borderId="0" xfId="1" applyNumberFormat="1" applyFont="1"/>
    <xf numFmtId="44" fontId="0" fillId="0" borderId="0" xfId="1" applyNumberFormat="1" applyFont="1" applyFill="1" applyBorder="1"/>
    <xf numFmtId="0" fontId="0" fillId="0" borderId="0" xfId="0" applyAlignment="1">
      <alignment horizontal="center"/>
    </xf>
    <xf numFmtId="0" fontId="8" fillId="0" borderId="0" xfId="0" applyFont="1"/>
    <xf numFmtId="44" fontId="2" fillId="0" borderId="0" xfId="0" applyNumberFormat="1" applyFont="1"/>
    <xf numFmtId="0" fontId="0" fillId="0" borderId="0" xfId="0" applyFont="1" applyAlignment="1">
      <alignment horizontal="left"/>
    </xf>
    <xf numFmtId="44" fontId="5" fillId="0" borderId="0" xfId="1" applyFont="1"/>
    <xf numFmtId="0" fontId="5" fillId="0" borderId="0" xfId="1" applyNumberFormat="1" applyFont="1" applyAlignment="1">
      <alignment horizontal="center"/>
    </xf>
    <xf numFmtId="8" fontId="0" fillId="0" borderId="0" xfId="0" applyNumberFormat="1"/>
    <xf numFmtId="0" fontId="6" fillId="0" borderId="1" xfId="0" applyFont="1" applyBorder="1" applyAlignment="1">
      <alignment horizontal="center"/>
    </xf>
    <xf numFmtId="44" fontId="0" fillId="0" borderId="0" xfId="0" applyNumberFormat="1" applyFont="1"/>
    <xf numFmtId="0" fontId="2" fillId="0" borderId="0" xfId="1" applyNumberFormat="1" applyFont="1" applyAlignment="1">
      <alignment horizontal="center"/>
    </xf>
    <xf numFmtId="44" fontId="0" fillId="0" borderId="1" xfId="1" applyFont="1" applyBorder="1" applyAlignment="1">
      <alignment horizontal="center"/>
    </xf>
    <xf numFmtId="0" fontId="9" fillId="0" borderId="0" xfId="0" applyFont="1"/>
    <xf numFmtId="0" fontId="4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44" fontId="9" fillId="0" borderId="0" xfId="1" applyFont="1" applyAlignment="1">
      <alignment horizontal="right"/>
    </xf>
    <xf numFmtId="44" fontId="11" fillId="0" borderId="0" xfId="1" applyFont="1"/>
    <xf numFmtId="44" fontId="9" fillId="0" borderId="0" xfId="1" applyFont="1"/>
    <xf numFmtId="0" fontId="11" fillId="0" borderId="0" xfId="1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9" fillId="0" borderId="1" xfId="0" applyFont="1" applyBorder="1"/>
    <xf numFmtId="44" fontId="9" fillId="0" borderId="1" xfId="1" applyFont="1" applyBorder="1"/>
    <xf numFmtId="44" fontId="11" fillId="0" borderId="1" xfId="1" applyFont="1" applyBorder="1"/>
    <xf numFmtId="44" fontId="9" fillId="0" borderId="1" xfId="1" applyFont="1" applyFill="1" applyBorder="1"/>
    <xf numFmtId="44" fontId="11" fillId="0" borderId="1" xfId="1" applyFont="1" applyBorder="1" applyAlignment="1">
      <alignment horizontal="center"/>
    </xf>
    <xf numFmtId="44" fontId="11" fillId="0" borderId="1" xfId="0" applyNumberFormat="1" applyFont="1" applyBorder="1"/>
    <xf numFmtId="0" fontId="4" fillId="0" borderId="1" xfId="0" applyFont="1" applyBorder="1" applyAlignment="1">
      <alignment horizontal="center"/>
    </xf>
    <xf numFmtId="44" fontId="9" fillId="0" borderId="1" xfId="0" applyNumberFormat="1" applyFont="1" applyBorder="1"/>
    <xf numFmtId="44" fontId="9" fillId="0" borderId="0" xfId="0" applyNumberFormat="1" applyFont="1" applyAlignment="1">
      <alignment horizontal="right"/>
    </xf>
    <xf numFmtId="44" fontId="11" fillId="0" borderId="0" xfId="0" applyNumberFormat="1" applyFont="1" applyAlignment="1">
      <alignment horizontal="right"/>
    </xf>
    <xf numFmtId="0" fontId="4" fillId="2" borderId="1" xfId="0" applyFont="1" applyFill="1" applyBorder="1"/>
    <xf numFmtId="44" fontId="9" fillId="0" borderId="1" xfId="1" applyFont="1" applyBorder="1" applyAlignment="1">
      <alignment horizontal="center"/>
    </xf>
    <xf numFmtId="0" fontId="4" fillId="0" borderId="1" xfId="0" applyFont="1" applyBorder="1"/>
    <xf numFmtId="44" fontId="2" fillId="0" borderId="0" xfId="1" applyFont="1"/>
    <xf numFmtId="164" fontId="0" fillId="0" borderId="0" xfId="1" applyNumberFormat="1" applyFont="1"/>
    <xf numFmtId="44" fontId="1" fillId="0" borderId="0" xfId="1" applyFont="1"/>
    <xf numFmtId="44" fontId="2" fillId="0" borderId="0" xfId="0" applyNumberFormat="1" applyFont="1" applyAlignment="1">
      <alignment horizontal="center"/>
    </xf>
    <xf numFmtId="44" fontId="0" fillId="0" borderId="0" xfId="1" applyFont="1" applyBorder="1"/>
    <xf numFmtId="44" fontId="9" fillId="0" borderId="0" xfId="1" applyFont="1" applyFill="1" applyBorder="1"/>
    <xf numFmtId="44" fontId="2" fillId="0" borderId="0" xfId="1" applyNumberFormat="1" applyFont="1" applyAlignment="1">
      <alignment horizontal="center"/>
    </xf>
    <xf numFmtId="0" fontId="0" fillId="0" borderId="1" xfId="0" applyBorder="1" applyAlignment="1">
      <alignment horizontal="center"/>
    </xf>
    <xf numFmtId="8" fontId="0" fillId="0" borderId="1" xfId="1" applyNumberFormat="1" applyFont="1" applyBorder="1" applyAlignment="1">
      <alignment horizontal="center"/>
    </xf>
    <xf numFmtId="8" fontId="0" fillId="0" borderId="1" xfId="1" applyNumberFormat="1" applyFont="1" applyBorder="1"/>
    <xf numFmtId="8" fontId="0" fillId="0" borderId="1" xfId="0" applyNumberFormat="1" applyBorder="1"/>
    <xf numFmtId="2" fontId="0" fillId="0" borderId="0" xfId="0" applyNumberFormat="1"/>
    <xf numFmtId="2" fontId="9" fillId="0" borderId="0" xfId="0" applyNumberFormat="1" applyFont="1" applyAlignment="1">
      <alignment horizontal="right"/>
    </xf>
    <xf numFmtId="164" fontId="0" fillId="0" borderId="0" xfId="0" applyNumberFormat="1"/>
    <xf numFmtId="165" fontId="0" fillId="0" borderId="0" xfId="0" applyNumberFormat="1"/>
    <xf numFmtId="0" fontId="12" fillId="0" borderId="0" xfId="0" applyFont="1"/>
    <xf numFmtId="164" fontId="12" fillId="0" borderId="0" xfId="0" applyNumberFormat="1" applyFont="1"/>
    <xf numFmtId="166" fontId="12" fillId="0" borderId="0" xfId="0" applyNumberFormat="1" applyFont="1"/>
    <xf numFmtId="167" fontId="0" fillId="0" borderId="0" xfId="0" applyNumberFormat="1"/>
    <xf numFmtId="167" fontId="9" fillId="0" borderId="0" xfId="0" applyNumberFormat="1" applyFont="1" applyAlignment="1">
      <alignment horizontal="right"/>
    </xf>
    <xf numFmtId="166" fontId="0" fillId="0" borderId="0" xfId="0" applyNumberFormat="1"/>
    <xf numFmtId="167" fontId="0" fillId="0" borderId="0" xfId="0" applyNumberForma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H47"/>
  <sheetViews>
    <sheetView topLeftCell="A19" workbookViewId="0">
      <selection activeCell="A13" sqref="A13"/>
    </sheetView>
  </sheetViews>
  <sheetFormatPr defaultRowHeight="15" x14ac:dyDescent="0.25"/>
  <cols>
    <col min="1" max="1" width="26.85546875" customWidth="1"/>
    <col min="2" max="2" width="20" bestFit="1" customWidth="1"/>
    <col min="3" max="3" width="25.7109375" bestFit="1" customWidth="1"/>
    <col min="4" max="4" width="27.7109375" style="9" customWidth="1"/>
    <col min="5" max="5" width="34.5703125" customWidth="1"/>
    <col min="6" max="6" width="34.7109375" customWidth="1"/>
  </cols>
  <sheetData>
    <row r="1" spans="1:6" ht="18.75" x14ac:dyDescent="0.25">
      <c r="A1" s="2" t="s">
        <v>209</v>
      </c>
    </row>
    <row r="2" spans="1:6" ht="18.75" x14ac:dyDescent="0.3">
      <c r="A2" s="3" t="s">
        <v>49</v>
      </c>
    </row>
    <row r="3" spans="1:6" ht="18.75" x14ac:dyDescent="0.3">
      <c r="A3" s="3" t="s">
        <v>97</v>
      </c>
    </row>
    <row r="5" spans="1:6" x14ac:dyDescent="0.25">
      <c r="A5" s="4" t="s">
        <v>0</v>
      </c>
      <c r="B5" s="4" t="s">
        <v>27</v>
      </c>
      <c r="C5" s="4" t="s">
        <v>50</v>
      </c>
      <c r="D5" s="27" t="s">
        <v>102</v>
      </c>
      <c r="E5" s="4" t="s">
        <v>162</v>
      </c>
      <c r="F5" s="4" t="s">
        <v>162</v>
      </c>
    </row>
    <row r="6" spans="1:6" x14ac:dyDescent="0.25">
      <c r="E6" s="4" t="s">
        <v>163</v>
      </c>
      <c r="F6" s="4" t="s">
        <v>164</v>
      </c>
    </row>
    <row r="7" spans="1:6" x14ac:dyDescent="0.25">
      <c r="A7" s="28" t="s">
        <v>1</v>
      </c>
      <c r="B7" s="28" t="s">
        <v>28</v>
      </c>
      <c r="C7" s="49">
        <v>16975</v>
      </c>
      <c r="D7" s="19">
        <v>17484.25</v>
      </c>
      <c r="E7" s="32">
        <f>SUM(D7*0.02)+D7</f>
        <v>17833.935000000001</v>
      </c>
      <c r="F7" s="32">
        <f>SUM(D7*0.03)+D7</f>
        <v>18008.7775</v>
      </c>
    </row>
    <row r="8" spans="1:6" x14ac:dyDescent="0.25">
      <c r="A8" s="28" t="s">
        <v>2</v>
      </c>
      <c r="B8" s="28" t="s">
        <v>29</v>
      </c>
      <c r="C8" s="49">
        <v>5305</v>
      </c>
      <c r="D8" s="19">
        <v>5464.15</v>
      </c>
      <c r="E8" s="32">
        <f t="shared" ref="E8:E19" si="0">SUM(D8*0.02)+D8</f>
        <v>5573.433</v>
      </c>
      <c r="F8" s="32">
        <f t="shared" ref="F8:F16" si="1">SUM(D8*0.03)+D8</f>
        <v>5628.0744999999997</v>
      </c>
    </row>
    <row r="9" spans="1:6" x14ac:dyDescent="0.25">
      <c r="A9" s="28" t="s">
        <v>74</v>
      </c>
      <c r="B9" s="28" t="s">
        <v>30</v>
      </c>
      <c r="C9" s="49">
        <v>4244</v>
      </c>
      <c r="D9" s="19">
        <v>4371.32</v>
      </c>
      <c r="E9" s="32">
        <f t="shared" si="0"/>
        <v>4458.7464</v>
      </c>
      <c r="F9" s="32">
        <f t="shared" si="1"/>
        <v>4502.4596000000001</v>
      </c>
    </row>
    <row r="10" spans="1:6" x14ac:dyDescent="0.25">
      <c r="A10" s="28" t="s">
        <v>3</v>
      </c>
      <c r="B10" s="28" t="s">
        <v>30</v>
      </c>
      <c r="C10" s="49">
        <v>4244</v>
      </c>
      <c r="D10" s="19">
        <v>4371.32</v>
      </c>
      <c r="E10" s="32">
        <f t="shared" si="0"/>
        <v>4458.7464</v>
      </c>
      <c r="F10" s="32">
        <f t="shared" si="1"/>
        <v>4502.4596000000001</v>
      </c>
    </row>
    <row r="11" spans="1:6" x14ac:dyDescent="0.25">
      <c r="A11" s="28" t="s">
        <v>4</v>
      </c>
      <c r="B11" s="28" t="s">
        <v>30</v>
      </c>
      <c r="C11" s="49">
        <v>4244</v>
      </c>
      <c r="D11" s="19">
        <v>4371.32</v>
      </c>
      <c r="E11" s="32">
        <f t="shared" si="0"/>
        <v>4458.7464</v>
      </c>
      <c r="F11" s="32">
        <f t="shared" si="1"/>
        <v>4502.4596000000001</v>
      </c>
    </row>
    <row r="12" spans="1:6" x14ac:dyDescent="0.25">
      <c r="A12" s="28" t="s">
        <v>5</v>
      </c>
      <c r="B12" s="28" t="s">
        <v>31</v>
      </c>
      <c r="C12" s="49">
        <v>58000</v>
      </c>
      <c r="D12" s="19">
        <v>60076</v>
      </c>
      <c r="E12" s="32">
        <f t="shared" si="0"/>
        <v>61277.52</v>
      </c>
      <c r="F12" s="32">
        <f t="shared" si="1"/>
        <v>61878.28</v>
      </c>
    </row>
    <row r="13" spans="1:6" x14ac:dyDescent="0.25">
      <c r="A13" s="28" t="s">
        <v>6</v>
      </c>
      <c r="B13" s="28" t="s">
        <v>98</v>
      </c>
      <c r="C13" s="49">
        <v>55000</v>
      </c>
      <c r="D13" s="19">
        <v>58800</v>
      </c>
      <c r="E13" s="32">
        <f t="shared" si="0"/>
        <v>59976</v>
      </c>
      <c r="F13" s="32">
        <v>61878.28</v>
      </c>
    </row>
    <row r="14" spans="1:6" x14ac:dyDescent="0.25">
      <c r="A14" s="28" t="s">
        <v>7</v>
      </c>
      <c r="B14" s="28" t="s">
        <v>32</v>
      </c>
      <c r="C14" s="49">
        <v>15028</v>
      </c>
      <c r="D14" s="19">
        <v>15478.84</v>
      </c>
      <c r="E14" s="32">
        <f t="shared" si="0"/>
        <v>15788.416800000001</v>
      </c>
      <c r="F14" s="32">
        <f t="shared" si="1"/>
        <v>15943.2052</v>
      </c>
    </row>
    <row r="15" spans="1:6" x14ac:dyDescent="0.25">
      <c r="A15" s="28" t="s">
        <v>8</v>
      </c>
      <c r="B15" s="28" t="s">
        <v>32</v>
      </c>
      <c r="C15" s="49">
        <v>15028</v>
      </c>
      <c r="D15" s="19">
        <v>15478.84</v>
      </c>
      <c r="E15" s="32">
        <f t="shared" si="0"/>
        <v>15788.416800000001</v>
      </c>
      <c r="F15" s="32">
        <f t="shared" si="1"/>
        <v>15943.2052</v>
      </c>
    </row>
    <row r="16" spans="1:6" x14ac:dyDescent="0.25">
      <c r="A16" s="28" t="s">
        <v>103</v>
      </c>
      <c r="B16" s="28" t="s">
        <v>33</v>
      </c>
      <c r="C16" s="49" t="s">
        <v>96</v>
      </c>
      <c r="D16" s="19">
        <v>34000</v>
      </c>
      <c r="E16" s="32">
        <f t="shared" si="0"/>
        <v>34680</v>
      </c>
      <c r="F16" s="32">
        <f t="shared" si="1"/>
        <v>35020</v>
      </c>
    </row>
    <row r="17" spans="1:6" x14ac:dyDescent="0.25">
      <c r="A17" s="28" t="s">
        <v>165</v>
      </c>
      <c r="B17" s="28" t="s">
        <v>34</v>
      </c>
      <c r="C17" s="49">
        <v>35000</v>
      </c>
      <c r="D17" s="19">
        <v>46072</v>
      </c>
      <c r="E17" s="49">
        <v>47736</v>
      </c>
      <c r="F17" s="49">
        <v>48000</v>
      </c>
    </row>
    <row r="18" spans="1:6" x14ac:dyDescent="0.25">
      <c r="A18" s="28" t="s">
        <v>9</v>
      </c>
      <c r="B18" s="28" t="s">
        <v>35</v>
      </c>
      <c r="C18" s="49">
        <v>51500</v>
      </c>
      <c r="D18" s="19">
        <v>53045</v>
      </c>
      <c r="E18" s="32">
        <f t="shared" si="0"/>
        <v>54105.9</v>
      </c>
      <c r="F18" s="32">
        <f>SUM(D18*0.03)+D18</f>
        <v>54636.35</v>
      </c>
    </row>
    <row r="19" spans="1:6" x14ac:dyDescent="0.25">
      <c r="A19" s="28" t="s">
        <v>10</v>
      </c>
      <c r="B19" s="28" t="s">
        <v>36</v>
      </c>
      <c r="C19" s="49">
        <v>37086</v>
      </c>
      <c r="D19" s="19">
        <v>38198.58</v>
      </c>
      <c r="E19" s="32">
        <f t="shared" si="0"/>
        <v>38962.551599999999</v>
      </c>
      <c r="F19" s="32">
        <f>SUM(D19*0.03)+D19</f>
        <v>39344.537400000001</v>
      </c>
    </row>
    <row r="20" spans="1:6" x14ac:dyDescent="0.25">
      <c r="A20" s="28" t="s">
        <v>110</v>
      </c>
      <c r="B20" s="28" t="s">
        <v>40</v>
      </c>
      <c r="C20" s="49" t="s">
        <v>122</v>
      </c>
      <c r="D20" s="49" t="s">
        <v>123</v>
      </c>
      <c r="E20" s="80" t="s">
        <v>166</v>
      </c>
      <c r="F20" s="80" t="s">
        <v>167</v>
      </c>
    </row>
    <row r="21" spans="1:6" x14ac:dyDescent="0.25">
      <c r="A21" s="28" t="s">
        <v>93</v>
      </c>
      <c r="B21" s="28" t="s">
        <v>37</v>
      </c>
      <c r="C21" s="49" t="s">
        <v>92</v>
      </c>
      <c r="D21" s="49" t="s">
        <v>124</v>
      </c>
      <c r="E21" s="80" t="s">
        <v>168</v>
      </c>
      <c r="F21" s="80" t="s">
        <v>169</v>
      </c>
    </row>
    <row r="22" spans="1:6" x14ac:dyDescent="0.25">
      <c r="A22" s="28" t="s">
        <v>11</v>
      </c>
      <c r="B22" s="28" t="s">
        <v>38</v>
      </c>
      <c r="C22" s="49" t="s">
        <v>125</v>
      </c>
      <c r="D22" s="49" t="s">
        <v>126</v>
      </c>
      <c r="E22" s="80" t="s">
        <v>170</v>
      </c>
      <c r="F22" s="80" t="s">
        <v>171</v>
      </c>
    </row>
    <row r="23" spans="1:6" x14ac:dyDescent="0.25">
      <c r="A23" s="28" t="s">
        <v>12</v>
      </c>
      <c r="B23" s="28" t="s">
        <v>99</v>
      </c>
      <c r="C23" s="49" t="s">
        <v>51</v>
      </c>
      <c r="D23" s="49" t="s">
        <v>51</v>
      </c>
      <c r="E23" s="80" t="s">
        <v>51</v>
      </c>
      <c r="F23" s="80" t="s">
        <v>51</v>
      </c>
    </row>
    <row r="24" spans="1:6" x14ac:dyDescent="0.25">
      <c r="A24" s="28" t="s">
        <v>13</v>
      </c>
      <c r="B24" s="28" t="s">
        <v>95</v>
      </c>
      <c r="C24" s="49" t="s">
        <v>127</v>
      </c>
      <c r="D24" s="81" t="s">
        <v>128</v>
      </c>
      <c r="E24" s="80" t="s">
        <v>172</v>
      </c>
      <c r="F24" s="80" t="s">
        <v>173</v>
      </c>
    </row>
    <row r="25" spans="1:6" x14ac:dyDescent="0.25">
      <c r="A25" s="28" t="s">
        <v>14</v>
      </c>
      <c r="B25" s="28" t="s">
        <v>39</v>
      </c>
      <c r="C25" s="49">
        <v>10184</v>
      </c>
      <c r="D25" s="19">
        <v>10490</v>
      </c>
      <c r="E25" s="32">
        <f t="shared" ref="E25" si="2">SUM(D25*0.02)+D25</f>
        <v>10699.8</v>
      </c>
      <c r="F25" s="32">
        <f>SUM(D25*0.03)+D25</f>
        <v>10804.7</v>
      </c>
    </row>
    <row r="26" spans="1:6" x14ac:dyDescent="0.25">
      <c r="A26" s="28" t="s">
        <v>174</v>
      </c>
      <c r="B26" s="28" t="s">
        <v>41</v>
      </c>
      <c r="C26" s="49">
        <v>35885</v>
      </c>
      <c r="D26" s="49" t="s">
        <v>175</v>
      </c>
      <c r="E26" s="28" t="s">
        <v>176</v>
      </c>
      <c r="F26" s="28" t="s">
        <v>177</v>
      </c>
    </row>
    <row r="27" spans="1:6" x14ac:dyDescent="0.25">
      <c r="A27" s="28" t="s">
        <v>15</v>
      </c>
      <c r="B27" s="28" t="s">
        <v>42</v>
      </c>
      <c r="C27" s="49" t="s">
        <v>130</v>
      </c>
      <c r="D27" s="49" t="s">
        <v>129</v>
      </c>
      <c r="E27" s="28" t="s">
        <v>178</v>
      </c>
      <c r="F27" s="28" t="s">
        <v>179</v>
      </c>
    </row>
    <row r="28" spans="1:6" x14ac:dyDescent="0.25">
      <c r="A28" s="28" t="s">
        <v>15</v>
      </c>
      <c r="B28" s="28" t="s">
        <v>180</v>
      </c>
      <c r="C28" s="49"/>
      <c r="D28" s="49"/>
      <c r="E28" s="28" t="s">
        <v>181</v>
      </c>
      <c r="F28" s="28" t="s">
        <v>182</v>
      </c>
    </row>
    <row r="29" spans="1:6" x14ac:dyDescent="0.25">
      <c r="A29" s="28" t="s">
        <v>183</v>
      </c>
      <c r="B29" s="28" t="s">
        <v>184</v>
      </c>
      <c r="C29" s="49"/>
      <c r="D29" s="49"/>
      <c r="E29" s="28" t="s">
        <v>185</v>
      </c>
      <c r="F29" s="28" t="s">
        <v>186</v>
      </c>
    </row>
    <row r="30" spans="1:6" x14ac:dyDescent="0.25">
      <c r="A30" s="28" t="s">
        <v>187</v>
      </c>
      <c r="B30" s="28" t="s">
        <v>43</v>
      </c>
      <c r="C30" s="49">
        <v>23381</v>
      </c>
      <c r="D30" s="82">
        <v>16152.5</v>
      </c>
      <c r="E30" s="32">
        <v>17292</v>
      </c>
      <c r="F30" s="32">
        <v>17438</v>
      </c>
    </row>
    <row r="31" spans="1:6" x14ac:dyDescent="0.25">
      <c r="A31" s="28" t="s">
        <v>16</v>
      </c>
      <c r="B31" s="28" t="s">
        <v>44</v>
      </c>
      <c r="C31" s="49">
        <v>3498</v>
      </c>
      <c r="D31" s="19">
        <v>3602.94</v>
      </c>
      <c r="E31" s="32">
        <f t="shared" ref="E31:E32" si="3">SUM(D31*0.02)+D31</f>
        <v>3674.9987999999998</v>
      </c>
      <c r="F31" s="32">
        <f>SUM(D31*0.03)+D31</f>
        <v>3711.0282000000002</v>
      </c>
    </row>
    <row r="32" spans="1:6" x14ac:dyDescent="0.25">
      <c r="A32" s="28" t="s">
        <v>17</v>
      </c>
      <c r="B32" s="28" t="s">
        <v>45</v>
      </c>
      <c r="C32" s="49">
        <v>2445</v>
      </c>
      <c r="D32" s="19">
        <v>2518.35</v>
      </c>
      <c r="E32" s="32">
        <f t="shared" si="3"/>
        <v>2568.7170000000001</v>
      </c>
      <c r="F32" s="32">
        <f>SUM(D32*0.03)+D32</f>
        <v>2593.9004999999997</v>
      </c>
    </row>
    <row r="33" spans="1:8" x14ac:dyDescent="0.25">
      <c r="A33" s="28" t="s">
        <v>80</v>
      </c>
      <c r="B33" s="28" t="s">
        <v>81</v>
      </c>
      <c r="C33" s="49" t="s">
        <v>131</v>
      </c>
      <c r="D33" s="49" t="s">
        <v>133</v>
      </c>
      <c r="E33" s="80" t="s">
        <v>188</v>
      </c>
      <c r="F33" s="80" t="s">
        <v>189</v>
      </c>
    </row>
    <row r="34" spans="1:8" x14ac:dyDescent="0.25">
      <c r="A34" s="28" t="s">
        <v>18</v>
      </c>
      <c r="B34" s="28" t="s">
        <v>100</v>
      </c>
      <c r="C34" s="49" t="s">
        <v>52</v>
      </c>
      <c r="D34" s="49" t="s">
        <v>134</v>
      </c>
      <c r="E34" s="80" t="s">
        <v>190</v>
      </c>
      <c r="F34" s="80" t="s">
        <v>191</v>
      </c>
      <c r="H34" t="s">
        <v>79</v>
      </c>
    </row>
    <row r="35" spans="1:8" x14ac:dyDescent="0.25">
      <c r="A35" s="28" t="s">
        <v>19</v>
      </c>
      <c r="B35" s="28" t="s">
        <v>100</v>
      </c>
      <c r="C35" s="49" t="s">
        <v>52</v>
      </c>
      <c r="D35" s="49" t="s">
        <v>134</v>
      </c>
      <c r="E35" s="80" t="s">
        <v>190</v>
      </c>
      <c r="F35" s="80" t="s">
        <v>191</v>
      </c>
      <c r="G35" s="1"/>
    </row>
    <row r="36" spans="1:8" x14ac:dyDescent="0.25">
      <c r="A36" s="28" t="s">
        <v>25</v>
      </c>
      <c r="B36" s="28" t="s">
        <v>100</v>
      </c>
      <c r="C36" s="81">
        <v>17.850000000000001</v>
      </c>
      <c r="D36" s="81">
        <v>18.39</v>
      </c>
      <c r="E36" s="83">
        <v>18.75</v>
      </c>
      <c r="F36" s="83">
        <v>18.940000000000001</v>
      </c>
    </row>
    <row r="37" spans="1:8" x14ac:dyDescent="0.25">
      <c r="A37" s="28" t="s">
        <v>104</v>
      </c>
      <c r="B37" s="28" t="s">
        <v>108</v>
      </c>
      <c r="C37" s="49" t="s">
        <v>105</v>
      </c>
      <c r="D37" s="49" t="s">
        <v>132</v>
      </c>
      <c r="E37" s="28" t="s">
        <v>192</v>
      </c>
      <c r="F37" s="28" t="s">
        <v>193</v>
      </c>
    </row>
    <row r="38" spans="1:8" x14ac:dyDescent="0.25">
      <c r="A38" s="28"/>
      <c r="B38" s="28"/>
      <c r="C38" s="49"/>
      <c r="D38" s="19"/>
      <c r="E38" s="28"/>
      <c r="F38" s="28"/>
    </row>
    <row r="39" spans="1:8" x14ac:dyDescent="0.25">
      <c r="A39" s="15" t="s">
        <v>20</v>
      </c>
      <c r="B39" s="28"/>
      <c r="C39" s="49"/>
      <c r="D39" s="19"/>
      <c r="E39" s="28"/>
      <c r="F39" s="28"/>
    </row>
    <row r="40" spans="1:8" x14ac:dyDescent="0.25">
      <c r="A40" s="28" t="s">
        <v>21</v>
      </c>
      <c r="B40" s="28" t="s">
        <v>47</v>
      </c>
      <c r="C40" s="49" t="s">
        <v>136</v>
      </c>
      <c r="D40" s="49" t="s">
        <v>143</v>
      </c>
      <c r="E40" s="80" t="s">
        <v>194</v>
      </c>
      <c r="F40" s="80" t="s">
        <v>195</v>
      </c>
    </row>
    <row r="41" spans="1:8" x14ac:dyDescent="0.25">
      <c r="A41" s="28" t="s">
        <v>106</v>
      </c>
      <c r="B41" s="28" t="s">
        <v>46</v>
      </c>
      <c r="C41" s="49" t="s">
        <v>135</v>
      </c>
      <c r="D41" s="49" t="s">
        <v>142</v>
      </c>
      <c r="E41" s="49" t="s">
        <v>196</v>
      </c>
      <c r="F41" s="49" t="s">
        <v>196</v>
      </c>
    </row>
    <row r="42" spans="1:8" x14ac:dyDescent="0.25">
      <c r="A42" s="28" t="s">
        <v>22</v>
      </c>
      <c r="B42" s="28" t="s">
        <v>48</v>
      </c>
      <c r="C42" s="49" t="s">
        <v>137</v>
      </c>
      <c r="D42" s="49" t="s">
        <v>144</v>
      </c>
      <c r="E42" s="80" t="s">
        <v>197</v>
      </c>
      <c r="F42" s="80" t="s">
        <v>198</v>
      </c>
    </row>
    <row r="43" spans="1:8" x14ac:dyDescent="0.25">
      <c r="A43" s="28" t="s">
        <v>23</v>
      </c>
      <c r="B43" s="28" t="s">
        <v>46</v>
      </c>
      <c r="C43" s="49" t="s">
        <v>138</v>
      </c>
      <c r="D43" s="49" t="s">
        <v>145</v>
      </c>
      <c r="E43" s="80" t="s">
        <v>199</v>
      </c>
      <c r="F43" s="80" t="s">
        <v>200</v>
      </c>
    </row>
    <row r="44" spans="1:8" x14ac:dyDescent="0.25">
      <c r="A44" s="28" t="s">
        <v>94</v>
      </c>
      <c r="B44" s="28" t="s">
        <v>46</v>
      </c>
      <c r="C44" s="49" t="s">
        <v>139</v>
      </c>
      <c r="D44" s="49" t="s">
        <v>146</v>
      </c>
      <c r="E44" s="80" t="s">
        <v>201</v>
      </c>
      <c r="F44" s="80" t="s">
        <v>202</v>
      </c>
    </row>
    <row r="45" spans="1:8" x14ac:dyDescent="0.25">
      <c r="A45" s="28" t="s">
        <v>24</v>
      </c>
      <c r="B45" s="28" t="s">
        <v>46</v>
      </c>
      <c r="C45" s="49" t="s">
        <v>140</v>
      </c>
      <c r="D45" s="49" t="s">
        <v>147</v>
      </c>
      <c r="E45" s="80" t="s">
        <v>203</v>
      </c>
      <c r="F45" s="80" t="s">
        <v>204</v>
      </c>
    </row>
    <row r="46" spans="1:8" x14ac:dyDescent="0.25">
      <c r="A46" s="28" t="s">
        <v>26</v>
      </c>
      <c r="B46" s="28" t="s">
        <v>101</v>
      </c>
      <c r="C46" s="49" t="s">
        <v>141</v>
      </c>
      <c r="D46" s="49" t="s">
        <v>149</v>
      </c>
      <c r="E46" s="80" t="s">
        <v>198</v>
      </c>
      <c r="F46" s="80" t="s">
        <v>205</v>
      </c>
    </row>
    <row r="47" spans="1:8" x14ac:dyDescent="0.25">
      <c r="A47" s="28" t="s">
        <v>206</v>
      </c>
      <c r="B47" s="28"/>
      <c r="C47" s="28"/>
      <c r="D47" s="49" t="s">
        <v>148</v>
      </c>
      <c r="E47" s="80" t="s">
        <v>207</v>
      </c>
      <c r="F47" s="80" t="s">
        <v>208</v>
      </c>
    </row>
  </sheetData>
  <pageMargins left="0.45" right="0.45" top="0.25" bottom="0.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D20"/>
  <sheetViews>
    <sheetView workbookViewId="0">
      <selection activeCell="G11" sqref="G11"/>
    </sheetView>
  </sheetViews>
  <sheetFormatPr defaultRowHeight="15" x14ac:dyDescent="0.25"/>
  <cols>
    <col min="2" max="2" width="9.7109375" bestFit="1" customWidth="1"/>
    <col min="4" max="4" width="14.28515625" bestFit="1" customWidth="1"/>
    <col min="5" max="5" width="15.140625" bestFit="1" customWidth="1"/>
  </cols>
  <sheetData>
    <row r="1" spans="1:4" x14ac:dyDescent="0.25">
      <c r="A1" s="5"/>
    </row>
    <row r="2" spans="1:4" x14ac:dyDescent="0.25">
      <c r="A2" s="5"/>
    </row>
    <row r="5" spans="1:4" x14ac:dyDescent="0.25">
      <c r="C5" s="5" t="s">
        <v>107</v>
      </c>
      <c r="D5" s="5"/>
    </row>
    <row r="8" spans="1:4" x14ac:dyDescent="0.25">
      <c r="B8" s="6"/>
    </row>
    <row r="14" spans="1:4" x14ac:dyDescent="0.25">
      <c r="B14" s="6"/>
    </row>
    <row r="20" spans="2:2" x14ac:dyDescent="0.25">
      <c r="B20" s="6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L33"/>
  <sheetViews>
    <sheetView tabSelected="1" workbookViewId="0">
      <selection activeCell="D8" sqref="D8"/>
    </sheetView>
  </sheetViews>
  <sheetFormatPr defaultRowHeight="15" x14ac:dyDescent="0.25"/>
  <cols>
    <col min="1" max="1" width="41.7109375" bestFit="1" customWidth="1"/>
    <col min="2" max="2" width="18" bestFit="1" customWidth="1"/>
    <col min="3" max="3" width="14.28515625" bestFit="1" customWidth="1"/>
    <col min="4" max="4" width="18" bestFit="1" customWidth="1"/>
    <col min="5" max="6" width="14.28515625" bestFit="1" customWidth="1"/>
    <col min="8" max="9" width="14.28515625" bestFit="1" customWidth="1"/>
    <col min="10" max="11" width="12.5703125" bestFit="1" customWidth="1"/>
    <col min="12" max="12" width="14" bestFit="1" customWidth="1"/>
  </cols>
  <sheetData>
    <row r="1" spans="1:12" ht="18.75" x14ac:dyDescent="0.3">
      <c r="A1" s="7" t="s">
        <v>156</v>
      </c>
    </row>
    <row r="2" spans="1:12" ht="18.75" x14ac:dyDescent="0.3">
      <c r="A2" s="7" t="s">
        <v>150</v>
      </c>
    </row>
    <row r="4" spans="1:12" ht="15.75" x14ac:dyDescent="0.25">
      <c r="A4" s="12" t="s">
        <v>53</v>
      </c>
      <c r="B4" s="4" t="s">
        <v>60</v>
      </c>
      <c r="C4" s="4" t="s">
        <v>61</v>
      </c>
      <c r="D4" s="4" t="s">
        <v>62</v>
      </c>
      <c r="E4" s="4" t="s">
        <v>63</v>
      </c>
      <c r="F4" s="5"/>
    </row>
    <row r="5" spans="1:12" x14ac:dyDescent="0.25">
      <c r="A5" s="28" t="s">
        <v>54</v>
      </c>
      <c r="B5" s="19">
        <v>1399836</v>
      </c>
      <c r="C5" s="29">
        <v>512969</v>
      </c>
      <c r="D5" s="19">
        <v>5000</v>
      </c>
      <c r="E5" s="19">
        <v>881867</v>
      </c>
      <c r="F5" s="10">
        <f>SUM(C5:E5)</f>
        <v>1399836</v>
      </c>
      <c r="H5" s="10"/>
    </row>
    <row r="6" spans="1:12" x14ac:dyDescent="0.25">
      <c r="A6" s="28" t="s">
        <v>55</v>
      </c>
      <c r="B6" s="19">
        <v>184000</v>
      </c>
      <c r="C6" s="30">
        <v>0</v>
      </c>
      <c r="D6" s="19">
        <v>0</v>
      </c>
      <c r="E6" s="19">
        <f t="shared" ref="E6:E11" si="0">SUM(B6-C6)</f>
        <v>184000</v>
      </c>
      <c r="F6" s="37">
        <f>SUM(C6:E6)</f>
        <v>184000</v>
      </c>
      <c r="H6" s="38"/>
      <c r="I6" s="9"/>
    </row>
    <row r="7" spans="1:12" x14ac:dyDescent="0.25">
      <c r="A7" s="28" t="s">
        <v>56</v>
      </c>
      <c r="B7" s="19">
        <v>318749</v>
      </c>
      <c r="C7" s="29">
        <v>317000</v>
      </c>
      <c r="D7" s="19">
        <v>1749</v>
      </c>
      <c r="E7" s="19">
        <v>0</v>
      </c>
      <c r="F7" s="10">
        <f>SUM(C7:E7)</f>
        <v>318749</v>
      </c>
      <c r="H7" s="10"/>
    </row>
    <row r="8" spans="1:12" x14ac:dyDescent="0.25">
      <c r="A8" s="28" t="s">
        <v>57</v>
      </c>
      <c r="B8" s="19">
        <v>1622890</v>
      </c>
      <c r="C8" s="29">
        <v>417000</v>
      </c>
      <c r="D8" s="19">
        <v>200000</v>
      </c>
      <c r="E8" s="19">
        <f>SUM(B8-C8-D8)</f>
        <v>1005890</v>
      </c>
      <c r="F8" s="10">
        <f>SUM(C8:E8)</f>
        <v>1622890</v>
      </c>
      <c r="H8" s="10"/>
      <c r="I8" s="9"/>
      <c r="J8" s="9"/>
      <c r="K8" s="9"/>
      <c r="L8" s="9"/>
    </row>
    <row r="9" spans="1:12" x14ac:dyDescent="0.25">
      <c r="A9" s="28" t="s">
        <v>58</v>
      </c>
      <c r="B9" s="19">
        <v>475890</v>
      </c>
      <c r="C9" s="29">
        <v>0</v>
      </c>
      <c r="D9" s="19">
        <v>0</v>
      </c>
      <c r="E9" s="19">
        <f t="shared" si="0"/>
        <v>475890</v>
      </c>
      <c r="F9" s="9">
        <f>SUM(D9:E9)</f>
        <v>475890</v>
      </c>
      <c r="I9" s="9"/>
    </row>
    <row r="10" spans="1:12" x14ac:dyDescent="0.25">
      <c r="A10" s="28" t="s">
        <v>109</v>
      </c>
      <c r="B10" s="19">
        <v>29000</v>
      </c>
      <c r="C10" s="30">
        <v>0</v>
      </c>
      <c r="D10" s="19">
        <v>0</v>
      </c>
      <c r="E10" s="19">
        <f t="shared" si="0"/>
        <v>29000</v>
      </c>
      <c r="F10" s="9">
        <f>SUM(D10:E10)</f>
        <v>29000</v>
      </c>
    </row>
    <row r="11" spans="1:12" x14ac:dyDescent="0.25">
      <c r="A11" s="28" t="s">
        <v>151</v>
      </c>
      <c r="B11" s="19">
        <v>3500</v>
      </c>
      <c r="C11" s="30">
        <v>3500</v>
      </c>
      <c r="D11" s="19">
        <v>0</v>
      </c>
      <c r="E11" s="19">
        <f t="shared" si="0"/>
        <v>0</v>
      </c>
      <c r="F11" s="9"/>
    </row>
    <row r="12" spans="1:12" x14ac:dyDescent="0.25">
      <c r="A12" s="31" t="s">
        <v>59</v>
      </c>
      <c r="B12" s="32">
        <f>SUM(B5:B11)</f>
        <v>4033865</v>
      </c>
      <c r="C12" s="33">
        <f>SUM(C5:C11)</f>
        <v>1250469</v>
      </c>
      <c r="D12" s="32">
        <f>SUM(D5:D11)</f>
        <v>206749</v>
      </c>
      <c r="E12" s="32">
        <f>SUM(E5:E11)</f>
        <v>2576647</v>
      </c>
      <c r="F12" s="10"/>
    </row>
    <row r="13" spans="1:12" x14ac:dyDescent="0.25">
      <c r="A13" s="4"/>
      <c r="B13" s="10"/>
      <c r="C13" s="11"/>
      <c r="D13" s="10"/>
      <c r="E13" s="10"/>
      <c r="F13" s="10"/>
    </row>
    <row r="14" spans="1:12" x14ac:dyDescent="0.25">
      <c r="A14" s="21"/>
      <c r="B14" s="22"/>
      <c r="C14" s="22"/>
      <c r="D14" s="22"/>
      <c r="E14" s="23"/>
      <c r="F14" s="10"/>
    </row>
    <row r="15" spans="1:12" x14ac:dyDescent="0.25">
      <c r="A15" s="4" t="s">
        <v>154</v>
      </c>
    </row>
    <row r="16" spans="1:12" x14ac:dyDescent="0.25">
      <c r="A16" s="28" t="s">
        <v>54</v>
      </c>
      <c r="B16" s="19">
        <v>1299537</v>
      </c>
      <c r="C16" s="29">
        <v>529470</v>
      </c>
      <c r="D16" s="19">
        <v>133605</v>
      </c>
      <c r="E16" s="19">
        <v>636462</v>
      </c>
      <c r="F16" s="24"/>
    </row>
    <row r="17" spans="1:8" x14ac:dyDescent="0.25">
      <c r="A17" s="28" t="s">
        <v>55</v>
      </c>
      <c r="B17" s="19">
        <v>184000</v>
      </c>
      <c r="C17" s="30">
        <v>0</v>
      </c>
      <c r="D17" s="19">
        <v>0</v>
      </c>
      <c r="E17" s="19">
        <v>184000</v>
      </c>
      <c r="F17" s="24"/>
      <c r="H17" s="24"/>
    </row>
    <row r="18" spans="1:8" x14ac:dyDescent="0.25">
      <c r="A18" s="28" t="s">
        <v>56</v>
      </c>
      <c r="B18" s="19">
        <v>286873</v>
      </c>
      <c r="C18" s="29">
        <v>280020</v>
      </c>
      <c r="D18" s="19">
        <v>6853</v>
      </c>
      <c r="E18" s="19">
        <v>0</v>
      </c>
      <c r="F18" s="24"/>
    </row>
    <row r="19" spans="1:8" x14ac:dyDescent="0.25">
      <c r="A19" s="28" t="s">
        <v>57</v>
      </c>
      <c r="B19" s="19">
        <v>1355692</v>
      </c>
      <c r="C19" s="29">
        <v>298378</v>
      </c>
      <c r="D19" s="19">
        <v>122920</v>
      </c>
      <c r="E19" s="19">
        <v>934394</v>
      </c>
      <c r="F19" s="24"/>
    </row>
    <row r="20" spans="1:8" x14ac:dyDescent="0.25">
      <c r="A20" s="28" t="s">
        <v>75</v>
      </c>
      <c r="B20" s="19">
        <v>0</v>
      </c>
      <c r="C20" s="29">
        <v>60000</v>
      </c>
      <c r="D20" s="19">
        <v>0</v>
      </c>
      <c r="E20" s="19">
        <v>0</v>
      </c>
      <c r="F20" s="24"/>
    </row>
    <row r="21" spans="1:8" x14ac:dyDescent="0.25">
      <c r="A21" s="28" t="s">
        <v>58</v>
      </c>
      <c r="B21" s="19">
        <v>428080</v>
      </c>
      <c r="C21" s="29">
        <v>0</v>
      </c>
      <c r="D21" s="19">
        <v>0</v>
      </c>
      <c r="E21" s="19">
        <v>428080</v>
      </c>
      <c r="F21" s="24"/>
    </row>
    <row r="22" spans="1:8" x14ac:dyDescent="0.25">
      <c r="A22" s="28" t="s">
        <v>76</v>
      </c>
      <c r="B22" s="19">
        <f>SUM('TENTATIVE SUMMARY BUDGET'!B8)</f>
        <v>1622890</v>
      </c>
      <c r="C22" s="29">
        <v>0</v>
      </c>
      <c r="D22" s="19">
        <v>0</v>
      </c>
      <c r="E22" s="19">
        <v>6510</v>
      </c>
      <c r="F22" s="24"/>
    </row>
    <row r="23" spans="1:8" x14ac:dyDescent="0.25">
      <c r="A23" s="31" t="s">
        <v>59</v>
      </c>
      <c r="B23" s="32">
        <f>SUM(B16:B22)</f>
        <v>5177072</v>
      </c>
      <c r="C23" s="33">
        <f>SUM(C16:C22)</f>
        <v>1167868</v>
      </c>
      <c r="D23" s="32">
        <f>SUM(D16:D22)</f>
        <v>263378</v>
      </c>
      <c r="E23" s="32">
        <f>SUM(E16:E22)</f>
        <v>2189446</v>
      </c>
      <c r="F23" s="25"/>
    </row>
    <row r="24" spans="1:8" x14ac:dyDescent="0.25">
      <c r="A24" s="34"/>
      <c r="B24" s="35"/>
      <c r="C24" s="36"/>
      <c r="D24" s="35"/>
      <c r="E24" s="35"/>
      <c r="F24" s="25"/>
    </row>
    <row r="26" spans="1:8" x14ac:dyDescent="0.25">
      <c r="A26" s="14" t="s">
        <v>82</v>
      </c>
      <c r="D26" t="s">
        <v>158</v>
      </c>
    </row>
    <row r="27" spans="1:8" x14ac:dyDescent="0.25">
      <c r="A27" s="49">
        <v>2329235</v>
      </c>
      <c r="D27" t="s">
        <v>66</v>
      </c>
      <c r="E27" s="91">
        <f>SUM('TAX RATE CALCULATOR'!B15)</f>
        <v>0.7720380088538531</v>
      </c>
    </row>
    <row r="28" spans="1:8" x14ac:dyDescent="0.25">
      <c r="D28" t="s">
        <v>113</v>
      </c>
      <c r="E28" s="84">
        <f>SUM('TAX RATE CALCULATOR'!B23)</f>
        <v>1.811938291969178</v>
      </c>
    </row>
    <row r="29" spans="1:8" x14ac:dyDescent="0.25">
      <c r="A29" s="15" t="s">
        <v>83</v>
      </c>
      <c r="B29" s="39" t="s">
        <v>159</v>
      </c>
      <c r="D29" t="s">
        <v>68</v>
      </c>
      <c r="E29" s="84">
        <f>SUM('TAX RATE CALCULATOR'!B28)</f>
        <v>0.40191409380782545</v>
      </c>
      <c r="G29" t="s">
        <v>79</v>
      </c>
    </row>
    <row r="30" spans="1:8" x14ac:dyDescent="0.25">
      <c r="A30" s="20">
        <f>SUM(E12)</f>
        <v>2576647</v>
      </c>
      <c r="B30" s="10">
        <f>SUM(A27-A30)</f>
        <v>-247412</v>
      </c>
      <c r="D30" t="s">
        <v>67</v>
      </c>
      <c r="E30" s="84">
        <f>SUM('TAX RATE CALCULATOR'!B33)</f>
        <v>0.15595572891503973</v>
      </c>
    </row>
    <row r="32" spans="1:8" x14ac:dyDescent="0.25">
      <c r="A32" s="15" t="s">
        <v>153</v>
      </c>
    </row>
    <row r="33" spans="1:1" x14ac:dyDescent="0.25">
      <c r="A33" s="19">
        <v>0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E40"/>
  <sheetViews>
    <sheetView workbookViewId="0">
      <selection activeCell="E20" sqref="E20"/>
    </sheetView>
  </sheetViews>
  <sheetFormatPr defaultRowHeight="15" x14ac:dyDescent="0.25"/>
  <cols>
    <col min="1" max="1" width="13.7109375" bestFit="1" customWidth="1"/>
    <col min="2" max="5" width="18" bestFit="1" customWidth="1"/>
    <col min="6" max="6" width="18.140625" bestFit="1" customWidth="1"/>
  </cols>
  <sheetData>
    <row r="1" spans="1:5" ht="18.75" x14ac:dyDescent="0.3">
      <c r="A1" s="7" t="s">
        <v>157</v>
      </c>
    </row>
    <row r="3" spans="1:5" x14ac:dyDescent="0.25">
      <c r="A3" s="4" t="s">
        <v>64</v>
      </c>
      <c r="B3" s="4">
        <v>2016</v>
      </c>
      <c r="C3" s="4">
        <v>2017</v>
      </c>
      <c r="D3" s="4">
        <v>2018</v>
      </c>
      <c r="E3" s="4">
        <v>2019</v>
      </c>
    </row>
    <row r="4" spans="1:5" x14ac:dyDescent="0.25">
      <c r="A4" s="42"/>
      <c r="B4" s="4"/>
      <c r="C4" s="4"/>
      <c r="D4" s="4"/>
      <c r="E4" s="4"/>
    </row>
    <row r="5" spans="1:5" x14ac:dyDescent="0.25">
      <c r="A5" t="s">
        <v>113</v>
      </c>
      <c r="B5">
        <v>2.07213</v>
      </c>
      <c r="C5" s="8">
        <v>1.5269600000000001</v>
      </c>
      <c r="D5">
        <v>1.51</v>
      </c>
      <c r="E5" s="84">
        <f>SUM('TAX RATE CALCULATOR'!B23)</f>
        <v>1.811938291969178</v>
      </c>
    </row>
    <row r="6" spans="1:5" x14ac:dyDescent="0.25">
      <c r="A6" t="s">
        <v>66</v>
      </c>
      <c r="B6" s="8">
        <v>0.84960000000000002</v>
      </c>
      <c r="C6" s="8">
        <v>0.49299999999999999</v>
      </c>
      <c r="D6" s="8">
        <v>0.55000000000000004</v>
      </c>
      <c r="E6" s="94">
        <f>SUM('TAX RATE CALCULATOR'!B15)</f>
        <v>0.7720380088538531</v>
      </c>
    </row>
    <row r="7" spans="1:5" x14ac:dyDescent="0.25">
      <c r="A7" t="s">
        <v>67</v>
      </c>
      <c r="B7">
        <v>0.16</v>
      </c>
      <c r="C7" s="8">
        <v>0.155723</v>
      </c>
      <c r="D7">
        <v>0.16</v>
      </c>
      <c r="E7" s="84">
        <f>SUM('TAX RATE CALCULATOR'!B33)</f>
        <v>0.15595572891503973</v>
      </c>
    </row>
    <row r="8" spans="1:5" x14ac:dyDescent="0.25">
      <c r="A8" t="s">
        <v>68</v>
      </c>
      <c r="B8">
        <v>0.38</v>
      </c>
      <c r="C8" s="8">
        <v>0.360037</v>
      </c>
      <c r="D8">
        <v>0.36</v>
      </c>
      <c r="E8" s="84">
        <f>SUM('TAX RATE CALCULATOR'!B28)</f>
        <v>0.40191409380782545</v>
      </c>
    </row>
    <row r="10" spans="1:5" x14ac:dyDescent="0.25">
      <c r="A10" s="4" t="s">
        <v>69</v>
      </c>
      <c r="B10" s="13">
        <v>2016</v>
      </c>
      <c r="C10" s="13">
        <v>2017</v>
      </c>
      <c r="D10" s="4">
        <v>2018</v>
      </c>
      <c r="E10" s="4">
        <v>2019</v>
      </c>
    </row>
    <row r="11" spans="1:5" x14ac:dyDescent="0.25">
      <c r="A11" t="s">
        <v>66</v>
      </c>
      <c r="B11" s="9">
        <v>208409410</v>
      </c>
      <c r="C11" s="43">
        <v>210354012</v>
      </c>
      <c r="D11" s="9">
        <v>211407645</v>
      </c>
      <c r="E11" s="9">
        <v>212526116</v>
      </c>
    </row>
    <row r="12" spans="1:5" x14ac:dyDescent="0.25">
      <c r="A12" t="s">
        <v>65</v>
      </c>
      <c r="B12" s="9">
        <v>954247480</v>
      </c>
      <c r="C12" s="43">
        <v>971048387</v>
      </c>
      <c r="D12" s="9">
        <v>965917792</v>
      </c>
      <c r="E12" s="9">
        <v>967295974</v>
      </c>
    </row>
    <row r="13" spans="1:5" x14ac:dyDescent="0.25">
      <c r="A13" t="s">
        <v>70</v>
      </c>
      <c r="B13" s="9">
        <v>1162656890</v>
      </c>
      <c r="C13" s="43">
        <v>1181582399</v>
      </c>
      <c r="D13" s="9">
        <v>1177325437</v>
      </c>
      <c r="E13" s="9">
        <v>1179822090</v>
      </c>
    </row>
    <row r="14" spans="1:5" x14ac:dyDescent="0.25">
      <c r="A14" t="s">
        <v>71</v>
      </c>
      <c r="B14" s="9">
        <v>1093949580</v>
      </c>
      <c r="C14" s="43">
        <v>1185377969</v>
      </c>
      <c r="D14" s="9">
        <v>1183406203</v>
      </c>
      <c r="E14" s="9">
        <v>1184059265</v>
      </c>
    </row>
    <row r="15" spans="1:5" x14ac:dyDescent="0.25">
      <c r="A15" t="s">
        <v>72</v>
      </c>
      <c r="B15" s="8" t="s">
        <v>73</v>
      </c>
      <c r="C15" s="44" t="s">
        <v>114</v>
      </c>
      <c r="D15" s="39" t="s">
        <v>112</v>
      </c>
      <c r="E15" s="39" t="s">
        <v>161</v>
      </c>
    </row>
    <row r="16" spans="1:5" x14ac:dyDescent="0.25">
      <c r="B16" s="16"/>
      <c r="C16" s="8"/>
      <c r="D16" s="16"/>
      <c r="E16" s="39"/>
    </row>
    <row r="17" spans="2:5" x14ac:dyDescent="0.25">
      <c r="B17" s="16"/>
      <c r="C17" s="8"/>
      <c r="D17" s="48">
        <v>2018</v>
      </c>
      <c r="E17" s="4">
        <v>2019</v>
      </c>
    </row>
    <row r="18" spans="2:5" x14ac:dyDescent="0.25">
      <c r="D18" s="46" t="s">
        <v>63</v>
      </c>
      <c r="E18" s="46" t="s">
        <v>63</v>
      </c>
    </row>
    <row r="19" spans="2:5" x14ac:dyDescent="0.25">
      <c r="C19" s="9" t="s">
        <v>117</v>
      </c>
      <c r="D19" s="19">
        <v>636462</v>
      </c>
      <c r="E19" s="19">
        <f>SUM('TENTATIVE SUMMARY BUDGET'!E5)</f>
        <v>881867</v>
      </c>
    </row>
    <row r="20" spans="2:5" x14ac:dyDescent="0.25">
      <c r="C20" t="s">
        <v>67</v>
      </c>
      <c r="D20" s="19">
        <v>184000</v>
      </c>
      <c r="E20" s="19">
        <v>184000</v>
      </c>
    </row>
    <row r="21" spans="2:5" x14ac:dyDescent="0.25">
      <c r="C21" t="s">
        <v>118</v>
      </c>
      <c r="D21" s="19">
        <v>0</v>
      </c>
      <c r="E21" s="19">
        <v>0</v>
      </c>
    </row>
    <row r="22" spans="2:5" x14ac:dyDescent="0.25">
      <c r="C22" t="s">
        <v>119</v>
      </c>
      <c r="D22" s="19">
        <v>934394</v>
      </c>
      <c r="E22" s="19">
        <f>SUM('TENTATIVE SUMMARY BUDGET'!E8)</f>
        <v>1005890</v>
      </c>
    </row>
    <row r="23" spans="2:5" x14ac:dyDescent="0.25">
      <c r="C23" t="s">
        <v>68</v>
      </c>
      <c r="D23" s="19">
        <v>428080</v>
      </c>
      <c r="E23" s="19">
        <f>SUM('TENTATIVE SUMMARY BUDGET'!E9)</f>
        <v>475890</v>
      </c>
    </row>
    <row r="24" spans="2:5" x14ac:dyDescent="0.25">
      <c r="C24" s="40" t="s">
        <v>120</v>
      </c>
      <c r="D24" s="19">
        <v>6510</v>
      </c>
      <c r="E24" s="19">
        <f>SUM('TENTATIVE SUMMARY BUDGET'!E10)</f>
        <v>29000</v>
      </c>
    </row>
    <row r="25" spans="2:5" x14ac:dyDescent="0.25">
      <c r="C25" s="40" t="s">
        <v>155</v>
      </c>
      <c r="D25" s="19">
        <v>0</v>
      </c>
      <c r="E25" s="19">
        <v>0</v>
      </c>
    </row>
    <row r="26" spans="2:5" x14ac:dyDescent="0.25">
      <c r="C26" s="9" t="s">
        <v>59</v>
      </c>
      <c r="D26" s="19">
        <f>SUM(D19:D25)</f>
        <v>2189446</v>
      </c>
      <c r="E26" s="19">
        <f>SUM(E19:E25)</f>
        <v>2576647</v>
      </c>
    </row>
    <row r="27" spans="2:5" x14ac:dyDescent="0.25">
      <c r="D27" s="45"/>
      <c r="E27" s="35"/>
    </row>
    <row r="28" spans="2:5" x14ac:dyDescent="0.25">
      <c r="E28" s="10"/>
    </row>
    <row r="29" spans="2:5" x14ac:dyDescent="0.25">
      <c r="E29" s="10"/>
    </row>
    <row r="30" spans="2:5" x14ac:dyDescent="0.25">
      <c r="D30" s="17"/>
      <c r="E30" s="18"/>
    </row>
    <row r="31" spans="2:5" x14ac:dyDescent="0.25">
      <c r="E31" s="41"/>
    </row>
    <row r="32" spans="2:5" x14ac:dyDescent="0.25">
      <c r="E32" s="10"/>
    </row>
    <row r="33" spans="3:5" x14ac:dyDescent="0.25">
      <c r="E33" s="10"/>
    </row>
    <row r="34" spans="3:5" x14ac:dyDescent="0.25">
      <c r="C34" s="9"/>
      <c r="E34" s="10"/>
    </row>
    <row r="35" spans="3:5" x14ac:dyDescent="0.25">
      <c r="E35" s="10"/>
    </row>
    <row r="36" spans="3:5" x14ac:dyDescent="0.25">
      <c r="E36" s="10"/>
    </row>
    <row r="37" spans="3:5" x14ac:dyDescent="0.25">
      <c r="E37" s="10"/>
    </row>
    <row r="38" spans="3:5" x14ac:dyDescent="0.25">
      <c r="D38" s="17"/>
      <c r="E38" s="18"/>
    </row>
    <row r="39" spans="3:5" x14ac:dyDescent="0.25">
      <c r="E39" s="10"/>
    </row>
    <row r="40" spans="3:5" x14ac:dyDescent="0.25">
      <c r="E40" s="10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M4" sqref="M4"/>
    </sheetView>
  </sheetViews>
  <sheetFormatPr defaultRowHeight="15" x14ac:dyDescent="0.25"/>
  <cols>
    <col min="1" max="1" width="14.7109375" customWidth="1"/>
    <col min="2" max="2" width="14.5703125" customWidth="1"/>
    <col min="3" max="3" width="11.5703125" customWidth="1"/>
    <col min="4" max="4" width="18.5703125" bestFit="1" customWidth="1"/>
    <col min="5" max="5" width="12.5703125" bestFit="1" customWidth="1"/>
    <col min="6" max="6" width="17.7109375" bestFit="1" customWidth="1"/>
    <col min="7" max="7" width="2.140625" customWidth="1"/>
    <col min="8" max="8" width="15" customWidth="1"/>
    <col min="9" max="9" width="13.5703125" customWidth="1"/>
    <col min="10" max="10" width="10" customWidth="1"/>
    <col min="11" max="11" width="15.7109375" customWidth="1"/>
    <col min="12" max="12" width="11" customWidth="1"/>
    <col min="13" max="13" width="16.28515625" customWidth="1"/>
  </cols>
  <sheetData>
    <row r="1" spans="1:13" s="5" customFormat="1" x14ac:dyDescent="0.25">
      <c r="A1" s="5" t="s">
        <v>115</v>
      </c>
    </row>
    <row r="3" spans="1:13" x14ac:dyDescent="0.25">
      <c r="A3" t="s">
        <v>84</v>
      </c>
    </row>
    <row r="4" spans="1:13" x14ac:dyDescent="0.25">
      <c r="A4" t="s">
        <v>85</v>
      </c>
      <c r="B4" t="s">
        <v>86</v>
      </c>
      <c r="C4" s="74">
        <v>249.5</v>
      </c>
      <c r="D4" t="s">
        <v>87</v>
      </c>
      <c r="E4" s="9"/>
      <c r="F4" s="9">
        <v>882.89</v>
      </c>
      <c r="H4" t="s">
        <v>85</v>
      </c>
      <c r="I4" t="s">
        <v>86</v>
      </c>
      <c r="J4" s="74">
        <v>286.2</v>
      </c>
      <c r="K4" t="s">
        <v>87</v>
      </c>
      <c r="L4" s="9"/>
      <c r="M4" s="9">
        <v>1012.76</v>
      </c>
    </row>
    <row r="5" spans="1:13" x14ac:dyDescent="0.25">
      <c r="A5" t="s">
        <v>79</v>
      </c>
      <c r="B5" s="87">
        <v>249500</v>
      </c>
      <c r="D5" t="s">
        <v>88</v>
      </c>
      <c r="E5" s="9"/>
      <c r="F5" s="9">
        <f>SUM(C4*B29)</f>
        <v>192.62348320903635</v>
      </c>
      <c r="I5" s="86">
        <v>286200</v>
      </c>
      <c r="K5" t="s">
        <v>88</v>
      </c>
      <c r="L5" s="9"/>
      <c r="M5" s="9">
        <f>SUM(J4*B29)</f>
        <v>220.95727813397275</v>
      </c>
    </row>
    <row r="6" spans="1:13" x14ac:dyDescent="0.25">
      <c r="D6" t="s">
        <v>78</v>
      </c>
      <c r="E6" s="9"/>
      <c r="F6" s="9">
        <f>SUM(C4*B31)</f>
        <v>38.910954364302413</v>
      </c>
      <c r="K6" t="s">
        <v>78</v>
      </c>
      <c r="L6" s="9"/>
      <c r="M6" s="9">
        <f>SUM(J4*B31)</f>
        <v>44.634529615484368</v>
      </c>
    </row>
    <row r="7" spans="1:13" x14ac:dyDescent="0.25">
      <c r="D7" s="17" t="s">
        <v>160</v>
      </c>
      <c r="E7" s="18"/>
      <c r="F7" s="73">
        <f>SUM(F4:F6)</f>
        <v>1114.4244375733388</v>
      </c>
      <c r="K7" s="17" t="s">
        <v>160</v>
      </c>
      <c r="L7" s="18"/>
      <c r="M7" s="73">
        <f>SUM(M4:M6)</f>
        <v>1278.3518077494571</v>
      </c>
    </row>
    <row r="8" spans="1:13" x14ac:dyDescent="0.25">
      <c r="D8" t="s">
        <v>111</v>
      </c>
      <c r="E8" s="10">
        <v>1057.96</v>
      </c>
      <c r="F8" s="79">
        <f>SUM(F7-E8)</f>
        <v>56.464437573338728</v>
      </c>
      <c r="K8" t="s">
        <v>111</v>
      </c>
      <c r="L8" s="10">
        <v>1213.58</v>
      </c>
      <c r="M8" s="79">
        <f>SUM(M7-L8)</f>
        <v>64.771807749457139</v>
      </c>
    </row>
    <row r="9" spans="1:13" x14ac:dyDescent="0.25">
      <c r="A9" t="s">
        <v>79</v>
      </c>
      <c r="E9" s="10"/>
      <c r="F9" s="39"/>
    </row>
    <row r="10" spans="1:13" x14ac:dyDescent="0.25">
      <c r="F10" s="39"/>
    </row>
    <row r="11" spans="1:13" x14ac:dyDescent="0.25">
      <c r="A11" t="s">
        <v>90</v>
      </c>
      <c r="B11" t="s">
        <v>86</v>
      </c>
      <c r="C11" s="9">
        <v>2146.3000000000002</v>
      </c>
      <c r="D11" t="s">
        <v>87</v>
      </c>
      <c r="E11" s="10"/>
      <c r="F11" s="75">
        <v>7594.98</v>
      </c>
    </row>
    <row r="12" spans="1:13" x14ac:dyDescent="0.25">
      <c r="B12" s="86">
        <v>2146300</v>
      </c>
      <c r="D12" t="s">
        <v>77</v>
      </c>
      <c r="E12" s="10"/>
      <c r="F12" s="75">
        <f>SUM(C11*B28)</f>
        <v>3888.9631560534472</v>
      </c>
    </row>
    <row r="13" spans="1:13" x14ac:dyDescent="0.25">
      <c r="D13" t="s">
        <v>89</v>
      </c>
      <c r="E13" s="10"/>
      <c r="F13" s="75">
        <f>SUM(C11*B30)</f>
        <v>862.62821953973582</v>
      </c>
      <c r="H13" t="s">
        <v>90</v>
      </c>
      <c r="I13" t="s">
        <v>86</v>
      </c>
      <c r="J13" s="9">
        <v>266.89999999999998</v>
      </c>
      <c r="K13" t="s">
        <v>87</v>
      </c>
      <c r="L13" s="10"/>
      <c r="M13" s="75">
        <v>944.46</v>
      </c>
    </row>
    <row r="14" spans="1:13" x14ac:dyDescent="0.25">
      <c r="D14" t="s">
        <v>78</v>
      </c>
      <c r="E14" s="10"/>
      <c r="F14" s="75">
        <f>SUM(C11*B31)</f>
        <v>334.72778097034978</v>
      </c>
      <c r="I14" s="86">
        <v>266900</v>
      </c>
      <c r="K14" t="s">
        <v>77</v>
      </c>
      <c r="L14" s="10"/>
      <c r="M14" s="75">
        <f>SUM(J13*B28)</f>
        <v>483.60633012657354</v>
      </c>
    </row>
    <row r="15" spans="1:13" x14ac:dyDescent="0.25">
      <c r="D15" s="17" t="s">
        <v>160</v>
      </c>
      <c r="E15" s="18"/>
      <c r="F15" s="73">
        <f>SUM(F11:F14)</f>
        <v>12681.299156563533</v>
      </c>
      <c r="K15" t="s">
        <v>89</v>
      </c>
      <c r="L15" s="10"/>
      <c r="M15" s="75">
        <f>SUM(J13*B30)</f>
        <v>107.2708716373086</v>
      </c>
    </row>
    <row r="16" spans="1:13" x14ac:dyDescent="0.25">
      <c r="D16" t="s">
        <v>111</v>
      </c>
      <c r="E16" s="47">
        <v>11952.64</v>
      </c>
      <c r="F16" s="27">
        <f>SUM(F15-E16)</f>
        <v>728.65915656353354</v>
      </c>
      <c r="K16" t="s">
        <v>78</v>
      </c>
      <c r="L16" s="10"/>
      <c r="M16" s="75">
        <f>SUM(J13*B31)</f>
        <v>41.624584047424101</v>
      </c>
    </row>
    <row r="17" spans="1:13" x14ac:dyDescent="0.25">
      <c r="A17" t="s">
        <v>116</v>
      </c>
      <c r="E17" s="10"/>
      <c r="F17" s="39"/>
      <c r="K17" s="17" t="s">
        <v>160</v>
      </c>
      <c r="L17" s="18"/>
      <c r="M17" s="73">
        <f>SUM(M13:M16)</f>
        <v>1576.9617858113063</v>
      </c>
    </row>
    <row r="18" spans="1:13" x14ac:dyDescent="0.25">
      <c r="E18" s="10"/>
      <c r="F18" s="39"/>
      <c r="K18" t="s">
        <v>111</v>
      </c>
      <c r="L18" s="47">
        <v>1486.35</v>
      </c>
      <c r="M18" s="27">
        <f>SUM(M17-L18)</f>
        <v>90.61178581130639</v>
      </c>
    </row>
    <row r="19" spans="1:13" x14ac:dyDescent="0.25">
      <c r="A19" t="s">
        <v>90</v>
      </c>
      <c r="B19" t="s">
        <v>86</v>
      </c>
      <c r="C19" s="9">
        <v>721.6</v>
      </c>
      <c r="D19" t="s">
        <v>87</v>
      </c>
      <c r="E19" s="10"/>
      <c r="F19" s="9">
        <v>2553.48</v>
      </c>
    </row>
    <row r="20" spans="1:13" x14ac:dyDescent="0.25">
      <c r="B20" s="86">
        <v>721600</v>
      </c>
      <c r="D20" t="s">
        <v>77</v>
      </c>
      <c r="E20" s="10"/>
      <c r="F20" s="75">
        <f>SUM(C19*B28)</f>
        <v>1307.4946714849589</v>
      </c>
    </row>
    <row r="21" spans="1:13" x14ac:dyDescent="0.25">
      <c r="D21" t="s">
        <v>89</v>
      </c>
      <c r="E21" s="10"/>
      <c r="F21" s="75">
        <f>SUM(C19*B30)</f>
        <v>290.02121009172686</v>
      </c>
    </row>
    <row r="22" spans="1:13" x14ac:dyDescent="0.25">
      <c r="D22" t="s">
        <v>78</v>
      </c>
      <c r="E22" s="10"/>
      <c r="F22" s="75">
        <f>SUM(C19*B31)</f>
        <v>112.53765398509267</v>
      </c>
      <c r="H22" t="s">
        <v>85</v>
      </c>
      <c r="I22" t="s">
        <v>86</v>
      </c>
      <c r="J22" s="74">
        <v>549.1</v>
      </c>
      <c r="K22" t="s">
        <v>87</v>
      </c>
      <c r="L22" s="9"/>
      <c r="M22" s="9">
        <v>1943.07</v>
      </c>
    </row>
    <row r="23" spans="1:13" x14ac:dyDescent="0.25">
      <c r="D23" s="17" t="s">
        <v>160</v>
      </c>
      <c r="E23" s="18"/>
      <c r="F23" s="76">
        <f>SUM(F19:F22)</f>
        <v>4263.533535561779</v>
      </c>
      <c r="I23" s="86">
        <v>549100</v>
      </c>
      <c r="K23" t="s">
        <v>88</v>
      </c>
      <c r="L23" s="9"/>
      <c r="M23" s="9">
        <f>SUM(J22*B29)</f>
        <v>423.92607066165073</v>
      </c>
    </row>
    <row r="24" spans="1:13" x14ac:dyDescent="0.25">
      <c r="D24" t="s">
        <v>111</v>
      </c>
      <c r="E24" s="10">
        <v>4018.56</v>
      </c>
      <c r="F24" s="27">
        <f>SUM(F23-E24)</f>
        <v>244.97353556177904</v>
      </c>
      <c r="K24" t="s">
        <v>78</v>
      </c>
      <c r="L24" s="9"/>
      <c r="M24" s="9">
        <f>SUM(J22*B31)</f>
        <v>85.63529074724832</v>
      </c>
    </row>
    <row r="25" spans="1:13" x14ac:dyDescent="0.25">
      <c r="A25" t="s">
        <v>116</v>
      </c>
      <c r="E25" s="10"/>
      <c r="K25" s="17" t="s">
        <v>160</v>
      </c>
      <c r="L25" s="18"/>
      <c r="M25" s="73">
        <f>SUM(M22:M24)</f>
        <v>2452.631361408899</v>
      </c>
    </row>
    <row r="26" spans="1:13" x14ac:dyDescent="0.25">
      <c r="K26" t="s">
        <v>111</v>
      </c>
      <c r="L26" s="10">
        <v>2328.37</v>
      </c>
      <c r="M26" s="79">
        <f>SUM(M25-L26)</f>
        <v>124.26136140889912</v>
      </c>
    </row>
    <row r="28" spans="1:13" ht="15.75" x14ac:dyDescent="0.25">
      <c r="A28" t="s">
        <v>113</v>
      </c>
      <c r="B28" s="85">
        <f>SUM('TAX RATE CALCULATOR'!B23)</f>
        <v>1.811938291969178</v>
      </c>
    </row>
    <row r="29" spans="1:13" ht="15.75" x14ac:dyDescent="0.25">
      <c r="A29" t="s">
        <v>66</v>
      </c>
      <c r="B29" s="92">
        <f>SUM('TAX RATE CALCULATOR'!B15)</f>
        <v>0.7720380088538531</v>
      </c>
    </row>
    <row r="30" spans="1:13" ht="15.75" x14ac:dyDescent="0.25">
      <c r="A30" t="s">
        <v>68</v>
      </c>
      <c r="B30" s="85">
        <f>SUM('TAX RATE CALCULATOR'!B28)</f>
        <v>0.40191409380782545</v>
      </c>
    </row>
    <row r="31" spans="1:13" ht="15.75" x14ac:dyDescent="0.25">
      <c r="A31" t="s">
        <v>67</v>
      </c>
      <c r="B31" s="85">
        <f>SUM('TAX RATE CALCULATOR'!B33)</f>
        <v>0.15595572891503973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33"/>
  <sheetViews>
    <sheetView workbookViewId="0">
      <selection activeCell="D22" sqref="D22"/>
    </sheetView>
  </sheetViews>
  <sheetFormatPr defaultRowHeight="15" x14ac:dyDescent="0.25"/>
  <cols>
    <col min="1" max="1" width="40.7109375" customWidth="1"/>
    <col min="2" max="6" width="19.85546875" bestFit="1" customWidth="1"/>
  </cols>
  <sheetData>
    <row r="1" spans="1:6" ht="15.75" x14ac:dyDescent="0.25">
      <c r="A1" s="26" t="s">
        <v>152</v>
      </c>
      <c r="B1" s="50"/>
      <c r="C1" s="50"/>
      <c r="D1" s="50"/>
      <c r="E1" s="50"/>
      <c r="F1" s="50"/>
    </row>
    <row r="2" spans="1:6" ht="15.75" x14ac:dyDescent="0.25">
      <c r="A2" s="26" t="s">
        <v>91</v>
      </c>
      <c r="B2" s="50"/>
      <c r="C2" s="50"/>
      <c r="D2" s="50"/>
      <c r="E2" s="50"/>
      <c r="F2" s="50"/>
    </row>
    <row r="3" spans="1:6" ht="15.75" x14ac:dyDescent="0.25">
      <c r="A3" s="50"/>
      <c r="B3" s="50"/>
      <c r="C3" s="50"/>
      <c r="D3" s="50"/>
      <c r="E3" s="50"/>
      <c r="F3" s="50"/>
    </row>
    <row r="4" spans="1:6" ht="15.75" x14ac:dyDescent="0.25">
      <c r="A4" s="12" t="s">
        <v>64</v>
      </c>
      <c r="B4" s="51">
        <v>2016</v>
      </c>
      <c r="C4" s="51">
        <v>2017</v>
      </c>
      <c r="D4" s="51">
        <v>2018</v>
      </c>
      <c r="E4" s="51">
        <v>2019</v>
      </c>
      <c r="F4" s="12"/>
    </row>
    <row r="5" spans="1:6" ht="15.75" x14ac:dyDescent="0.25">
      <c r="A5" s="50" t="s">
        <v>65</v>
      </c>
      <c r="B5" s="52">
        <v>2.07213</v>
      </c>
      <c r="C5" s="52">
        <v>1.5269600000000001</v>
      </c>
      <c r="D5" s="52">
        <v>1.46</v>
      </c>
      <c r="E5" s="85">
        <f>SUM('TAX RATE CALCULATOR'!B23)</f>
        <v>1.811938291969178</v>
      </c>
    </row>
    <row r="6" spans="1:6" ht="15.75" x14ac:dyDescent="0.25">
      <c r="A6" s="50" t="s">
        <v>66</v>
      </c>
      <c r="B6" s="52">
        <v>0.84960000000000002</v>
      </c>
      <c r="C6" s="52">
        <v>0.49299999999999999</v>
      </c>
      <c r="D6" s="52">
        <v>0.63</v>
      </c>
      <c r="E6" s="92">
        <f>SUM( 'TAX RATE CALCULATOR'!B15)</f>
        <v>0.7720380088538531</v>
      </c>
    </row>
    <row r="7" spans="1:6" ht="15.75" x14ac:dyDescent="0.25">
      <c r="A7" s="50" t="s">
        <v>67</v>
      </c>
      <c r="B7" s="52">
        <v>0.16</v>
      </c>
      <c r="C7" s="52">
        <v>0.155723</v>
      </c>
      <c r="D7" s="52">
        <v>0.16</v>
      </c>
      <c r="E7" s="85">
        <f>SUM('TAX RATE CALCULATOR'!B33)</f>
        <v>0.15595572891503973</v>
      </c>
    </row>
    <row r="8" spans="1:6" ht="15.75" x14ac:dyDescent="0.25">
      <c r="A8" s="50" t="s">
        <v>68</v>
      </c>
      <c r="B8" s="52">
        <v>0.38</v>
      </c>
      <c r="C8" s="52">
        <v>0.360037</v>
      </c>
      <c r="D8" s="52">
        <v>0.36</v>
      </c>
      <c r="E8" s="85">
        <f>SUM('TAX RATE CALCULATOR'!B28)</f>
        <v>0.40191409380782545</v>
      </c>
    </row>
    <row r="9" spans="1:6" ht="15.75" x14ac:dyDescent="0.25">
      <c r="A9" s="50"/>
      <c r="B9" s="52"/>
      <c r="C9" s="52"/>
      <c r="D9" s="50"/>
      <c r="E9" s="50"/>
    </row>
    <row r="10" spans="1:6" ht="15.75" x14ac:dyDescent="0.25">
      <c r="A10" s="12" t="s">
        <v>69</v>
      </c>
      <c r="B10" s="53">
        <v>2016</v>
      </c>
      <c r="C10" s="53">
        <v>2017</v>
      </c>
      <c r="D10" s="50"/>
      <c r="E10" s="50"/>
    </row>
    <row r="11" spans="1:6" ht="15.75" x14ac:dyDescent="0.25">
      <c r="A11" s="50" t="s">
        <v>66</v>
      </c>
      <c r="B11" s="54">
        <v>208409410</v>
      </c>
      <c r="C11" s="55">
        <v>210354012</v>
      </c>
      <c r="D11" s="56">
        <v>211407645</v>
      </c>
      <c r="E11" s="56">
        <v>212526116</v>
      </c>
    </row>
    <row r="12" spans="1:6" ht="15.75" x14ac:dyDescent="0.25">
      <c r="A12" s="50" t="s">
        <v>113</v>
      </c>
      <c r="B12" s="54">
        <v>954247480</v>
      </c>
      <c r="C12" s="55">
        <v>971048387</v>
      </c>
      <c r="D12" s="56">
        <v>965917792</v>
      </c>
      <c r="E12" s="56">
        <v>967295974</v>
      </c>
    </row>
    <row r="13" spans="1:6" ht="15.75" x14ac:dyDescent="0.25">
      <c r="A13" s="50" t="s">
        <v>70</v>
      </c>
      <c r="B13" s="54">
        <v>1162656890</v>
      </c>
      <c r="C13" s="55">
        <v>1181582399</v>
      </c>
      <c r="D13" s="56">
        <v>1177325437</v>
      </c>
      <c r="E13" s="56">
        <v>179822090</v>
      </c>
    </row>
    <row r="14" spans="1:6" ht="15.75" x14ac:dyDescent="0.25">
      <c r="A14" s="50" t="s">
        <v>71</v>
      </c>
      <c r="B14" s="54">
        <v>1093949580</v>
      </c>
      <c r="C14" s="55">
        <v>1185377969</v>
      </c>
      <c r="D14" s="56">
        <v>1183406203</v>
      </c>
      <c r="E14" s="56">
        <v>1184059265</v>
      </c>
    </row>
    <row r="15" spans="1:6" ht="15.75" x14ac:dyDescent="0.25">
      <c r="A15" s="50" t="s">
        <v>72</v>
      </c>
      <c r="B15" s="52" t="s">
        <v>73</v>
      </c>
      <c r="C15" s="57" t="s">
        <v>114</v>
      </c>
      <c r="D15" s="58" t="s">
        <v>112</v>
      </c>
      <c r="E15" s="58" t="s">
        <v>112</v>
      </c>
    </row>
    <row r="16" spans="1:6" ht="15.75" x14ac:dyDescent="0.25">
      <c r="A16" s="50"/>
      <c r="B16" s="54"/>
      <c r="C16" s="54"/>
      <c r="D16" s="54"/>
      <c r="E16" s="52"/>
      <c r="F16" s="50"/>
    </row>
    <row r="17" spans="1:6" ht="15.75" x14ac:dyDescent="0.25">
      <c r="A17" s="50"/>
      <c r="B17" s="52"/>
      <c r="C17" s="52"/>
      <c r="D17" s="52"/>
      <c r="E17" s="52"/>
      <c r="F17" s="50"/>
    </row>
    <row r="18" spans="1:6" ht="15.75" x14ac:dyDescent="0.25">
      <c r="A18" s="12" t="s">
        <v>53</v>
      </c>
      <c r="B18" s="12" t="s">
        <v>60</v>
      </c>
      <c r="C18" s="12" t="s">
        <v>61</v>
      </c>
      <c r="D18" s="12" t="s">
        <v>62</v>
      </c>
      <c r="E18" s="59" t="s">
        <v>63</v>
      </c>
    </row>
    <row r="19" spans="1:6" ht="15.75" x14ac:dyDescent="0.25">
      <c r="A19" s="60" t="s">
        <v>54</v>
      </c>
      <c r="B19" s="61">
        <f>SUM('TENTATIVE SUMMARY BUDGET'!B5)</f>
        <v>1399836</v>
      </c>
      <c r="C19" s="62">
        <f>SUM('TENTATIVE SUMMARY BUDGET'!C5)</f>
        <v>512969</v>
      </c>
      <c r="D19" s="61">
        <f>SUM('TENTATIVE SUMMARY BUDGET'!D5)</f>
        <v>5000</v>
      </c>
      <c r="E19" s="63">
        <f>SUM('TENTATIVE SUMMARY BUDGET'!E5)</f>
        <v>881867</v>
      </c>
      <c r="F19" s="77">
        <f>SUM(C19:E19)</f>
        <v>1399836</v>
      </c>
    </row>
    <row r="20" spans="1:6" ht="15.75" x14ac:dyDescent="0.25">
      <c r="A20" s="60" t="s">
        <v>55</v>
      </c>
      <c r="B20" s="61">
        <v>184000</v>
      </c>
      <c r="C20" s="64">
        <v>0</v>
      </c>
      <c r="D20" s="61">
        <v>0</v>
      </c>
      <c r="E20" s="63">
        <v>184000</v>
      </c>
      <c r="F20" s="78">
        <v>184000</v>
      </c>
    </row>
    <row r="21" spans="1:6" ht="15.75" x14ac:dyDescent="0.25">
      <c r="A21" s="60" t="s">
        <v>56</v>
      </c>
      <c r="B21" s="61">
        <v>318749</v>
      </c>
      <c r="C21" s="62">
        <v>317000</v>
      </c>
      <c r="D21" s="61">
        <v>1749</v>
      </c>
      <c r="E21" s="63">
        <v>0</v>
      </c>
      <c r="F21" s="77">
        <f>SUM(C21:E21)</f>
        <v>318749</v>
      </c>
    </row>
    <row r="22" spans="1:6" ht="15.75" x14ac:dyDescent="0.25">
      <c r="A22" s="60" t="s">
        <v>57</v>
      </c>
      <c r="B22" s="61">
        <f>SUM('TENTATIVE SUMMARY BUDGET'!B8)</f>
        <v>1622890</v>
      </c>
      <c r="C22" s="62">
        <v>417000</v>
      </c>
      <c r="D22" s="61">
        <v>200000</v>
      </c>
      <c r="E22" s="63">
        <f>SUM('TENTATIVE SUMMARY BUDGET'!E8)</f>
        <v>1005890</v>
      </c>
      <c r="F22" s="77">
        <f>SUM(C22:E22)</f>
        <v>1622890</v>
      </c>
    </row>
    <row r="23" spans="1:6" ht="15.75" x14ac:dyDescent="0.25">
      <c r="A23" s="60" t="s">
        <v>58</v>
      </c>
      <c r="B23" s="61">
        <v>475890</v>
      </c>
      <c r="C23" s="62">
        <v>0</v>
      </c>
      <c r="D23" s="61">
        <v>0</v>
      </c>
      <c r="E23" s="63">
        <v>475890</v>
      </c>
      <c r="F23" s="78">
        <v>428080</v>
      </c>
    </row>
    <row r="24" spans="1:6" ht="15.75" x14ac:dyDescent="0.25">
      <c r="A24" s="60" t="s">
        <v>109</v>
      </c>
      <c r="B24" s="61">
        <v>29000</v>
      </c>
      <c r="C24" s="64">
        <v>0</v>
      </c>
      <c r="D24" s="61">
        <v>0</v>
      </c>
      <c r="E24" s="63">
        <v>29000</v>
      </c>
      <c r="F24" s="78">
        <v>6510</v>
      </c>
    </row>
    <row r="25" spans="1:6" ht="15.75" x14ac:dyDescent="0.25">
      <c r="A25" s="60" t="s">
        <v>151</v>
      </c>
      <c r="B25" s="61">
        <v>3500</v>
      </c>
      <c r="C25" s="64">
        <v>3500</v>
      </c>
      <c r="D25" s="61">
        <v>0</v>
      </c>
      <c r="E25" s="63">
        <v>0</v>
      </c>
      <c r="F25" s="78"/>
    </row>
    <row r="26" spans="1:6" ht="15.75" x14ac:dyDescent="0.25">
      <c r="A26" s="66" t="s">
        <v>59</v>
      </c>
      <c r="B26" s="67">
        <f>SUM(B19:B25)</f>
        <v>4033865</v>
      </c>
      <c r="C26" s="65">
        <f>SUM(C19:C25)</f>
        <v>1250469</v>
      </c>
      <c r="D26" s="67">
        <f>SUM(D19:D25)</f>
        <v>206749</v>
      </c>
      <c r="E26" s="67">
        <f>SUM(E19:E25)</f>
        <v>2576647</v>
      </c>
    </row>
    <row r="27" spans="1:6" ht="15.75" x14ac:dyDescent="0.25">
      <c r="A27" s="12"/>
      <c r="B27" s="68"/>
      <c r="C27" s="69"/>
      <c r="D27" s="68"/>
      <c r="E27" s="68"/>
      <c r="F27" s="50"/>
    </row>
    <row r="28" spans="1:6" ht="15.75" x14ac:dyDescent="0.25">
      <c r="A28" s="70" t="s">
        <v>121</v>
      </c>
      <c r="B28" s="50"/>
      <c r="C28" s="50"/>
      <c r="D28" s="50"/>
      <c r="E28" s="50"/>
      <c r="F28" s="50"/>
    </row>
    <row r="29" spans="1:6" ht="15.75" x14ac:dyDescent="0.25">
      <c r="A29" s="71">
        <v>0</v>
      </c>
      <c r="B29" s="50"/>
      <c r="C29" s="50"/>
      <c r="D29" s="50"/>
      <c r="E29" s="50"/>
      <c r="F29" s="50"/>
    </row>
    <row r="30" spans="1:6" ht="15.75" x14ac:dyDescent="0.25">
      <c r="A30" s="72" t="s">
        <v>83</v>
      </c>
      <c r="B30" s="50"/>
      <c r="C30" s="50"/>
      <c r="D30" s="50"/>
      <c r="E30" s="50"/>
      <c r="F30" s="50"/>
    </row>
    <row r="31" spans="1:6" ht="15.75" x14ac:dyDescent="0.25">
      <c r="A31" s="20">
        <f>SUM(E26)</f>
        <v>2576647</v>
      </c>
      <c r="B31" s="50"/>
      <c r="C31" s="50"/>
      <c r="D31" s="50"/>
      <c r="E31" s="50"/>
      <c r="F31" s="50"/>
    </row>
    <row r="32" spans="1:6" ht="15.75" x14ac:dyDescent="0.25">
      <c r="A32" s="72" t="s">
        <v>153</v>
      </c>
      <c r="B32" s="50"/>
      <c r="C32" s="50"/>
      <c r="D32" s="50"/>
      <c r="E32" s="50"/>
      <c r="F32" s="50"/>
    </row>
    <row r="33" spans="1:6" ht="15.75" x14ac:dyDescent="0.25">
      <c r="A33" s="61">
        <v>0</v>
      </c>
      <c r="B33" s="50"/>
      <c r="C33" s="50"/>
      <c r="D33" s="50"/>
      <c r="E33" s="50"/>
      <c r="F33" s="50"/>
    </row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B9" sqref="B9"/>
    </sheetView>
  </sheetViews>
  <sheetFormatPr defaultRowHeight="15" x14ac:dyDescent="0.25"/>
  <cols>
    <col min="1" max="1" width="44.85546875" customWidth="1"/>
    <col min="2" max="2" width="25.42578125" style="86" customWidth="1"/>
  </cols>
  <sheetData>
    <row r="1" spans="1:5" x14ac:dyDescent="0.25">
      <c r="A1" t="s">
        <v>210</v>
      </c>
      <c r="B1" s="86" t="s">
        <v>211</v>
      </c>
    </row>
    <row r="2" spans="1:5" x14ac:dyDescent="0.25">
      <c r="A2" t="s">
        <v>79</v>
      </c>
    </row>
    <row r="3" spans="1:5" x14ac:dyDescent="0.25">
      <c r="A3" t="s">
        <v>212</v>
      </c>
    </row>
    <row r="4" spans="1:5" x14ac:dyDescent="0.25">
      <c r="A4" t="s">
        <v>213</v>
      </c>
      <c r="B4" s="86">
        <v>212526116</v>
      </c>
    </row>
    <row r="5" spans="1:5" x14ac:dyDescent="0.25">
      <c r="A5" t="s">
        <v>214</v>
      </c>
      <c r="B5" s="86">
        <v>1179822090</v>
      </c>
    </row>
    <row r="6" spans="1:5" x14ac:dyDescent="0.25">
      <c r="B6" s="86">
        <f>SUM(B4/B5)</f>
        <v>0.1801340369885768</v>
      </c>
      <c r="E6" s="93">
        <f>SUM('TAX RATE CALCULATOR'!B15)</f>
        <v>0.7720380088538531</v>
      </c>
    </row>
    <row r="7" spans="1:5" x14ac:dyDescent="0.25">
      <c r="A7" t="s">
        <v>215</v>
      </c>
    </row>
    <row r="8" spans="1:5" x14ac:dyDescent="0.25">
      <c r="A8" t="s">
        <v>216</v>
      </c>
      <c r="B8" s="86">
        <v>1065867</v>
      </c>
    </row>
    <row r="9" spans="1:5" x14ac:dyDescent="0.25">
      <c r="A9" t="s">
        <v>217</v>
      </c>
      <c r="B9" s="86">
        <v>184000</v>
      </c>
    </row>
    <row r="10" spans="1:5" x14ac:dyDescent="0.25">
      <c r="A10" s="88" t="s">
        <v>218</v>
      </c>
      <c r="B10" s="89">
        <f>SUM(B8-B9)</f>
        <v>881867</v>
      </c>
    </row>
    <row r="11" spans="1:5" x14ac:dyDescent="0.25">
      <c r="A11" t="s">
        <v>219</v>
      </c>
      <c r="B11" s="86">
        <v>29000</v>
      </c>
    </row>
    <row r="12" spans="1:5" x14ac:dyDescent="0.25">
      <c r="A12" s="88" t="s">
        <v>220</v>
      </c>
      <c r="B12" s="89">
        <f>SUM(B10+B11)</f>
        <v>910867</v>
      </c>
    </row>
    <row r="13" spans="1:5" x14ac:dyDescent="0.25">
      <c r="A13" s="88" t="s">
        <v>221</v>
      </c>
      <c r="B13" s="89">
        <f>SUM(B12*(B6))</f>
        <v>164078.14986967397</v>
      </c>
    </row>
    <row r="14" spans="1:5" x14ac:dyDescent="0.25">
      <c r="A14" t="s">
        <v>222</v>
      </c>
      <c r="B14" s="86">
        <v>212526</v>
      </c>
    </row>
    <row r="15" spans="1:5" x14ac:dyDescent="0.25">
      <c r="A15" s="88" t="s">
        <v>223</v>
      </c>
      <c r="B15" s="90">
        <f>SUM(B13/B14)</f>
        <v>0.7720380088538531</v>
      </c>
    </row>
    <row r="17" spans="1:2" x14ac:dyDescent="0.25">
      <c r="A17" t="s">
        <v>224</v>
      </c>
    </row>
    <row r="18" spans="1:2" x14ac:dyDescent="0.25">
      <c r="A18" s="88" t="s">
        <v>225</v>
      </c>
      <c r="B18" s="89">
        <f>SUM(B12-B13)</f>
        <v>746788.850130326</v>
      </c>
    </row>
    <row r="19" spans="1:2" x14ac:dyDescent="0.25">
      <c r="A19" t="s">
        <v>226</v>
      </c>
      <c r="B19" s="86">
        <v>0</v>
      </c>
    </row>
    <row r="20" spans="1:2" x14ac:dyDescent="0.25">
      <c r="A20" t="s">
        <v>227</v>
      </c>
      <c r="B20" s="86">
        <v>1005890</v>
      </c>
    </row>
    <row r="21" spans="1:2" x14ac:dyDescent="0.25">
      <c r="A21" s="88" t="s">
        <v>218</v>
      </c>
      <c r="B21" s="89">
        <f>SUM(B18:B20)</f>
        <v>1752678.8501303261</v>
      </c>
    </row>
    <row r="22" spans="1:2" x14ac:dyDescent="0.25">
      <c r="A22" t="s">
        <v>228</v>
      </c>
      <c r="B22" s="86">
        <v>967295</v>
      </c>
    </row>
    <row r="23" spans="1:2" x14ac:dyDescent="0.25">
      <c r="A23" s="88" t="s">
        <v>229</v>
      </c>
      <c r="B23" s="89">
        <f>SUM(B21/B22)</f>
        <v>1.811938291969178</v>
      </c>
    </row>
    <row r="25" spans="1:2" x14ac:dyDescent="0.25">
      <c r="A25" t="s">
        <v>230</v>
      </c>
    </row>
    <row r="26" spans="1:2" x14ac:dyDescent="0.25">
      <c r="A26" t="s">
        <v>231</v>
      </c>
      <c r="B26" s="86">
        <v>475890</v>
      </c>
    </row>
    <row r="27" spans="1:2" x14ac:dyDescent="0.25">
      <c r="A27" t="s">
        <v>232</v>
      </c>
      <c r="B27" s="86">
        <v>1184059</v>
      </c>
    </row>
    <row r="28" spans="1:2" x14ac:dyDescent="0.25">
      <c r="A28" s="88" t="s">
        <v>233</v>
      </c>
      <c r="B28" s="89">
        <f>SUM(B26/B27)</f>
        <v>0.40191409380782545</v>
      </c>
    </row>
    <row r="30" spans="1:2" x14ac:dyDescent="0.25">
      <c r="A30" t="s">
        <v>234</v>
      </c>
      <c r="B30" s="86">
        <f>SUM('TAX RATE CALCULATOR'!B28)</f>
        <v>0.40191409380782545</v>
      </c>
    </row>
    <row r="31" spans="1:2" x14ac:dyDescent="0.25">
      <c r="A31" t="s">
        <v>235</v>
      </c>
      <c r="B31" s="86">
        <v>184000</v>
      </c>
    </row>
    <row r="32" spans="1:2" x14ac:dyDescent="0.25">
      <c r="A32" t="s">
        <v>236</v>
      </c>
      <c r="B32" s="86">
        <v>1179822</v>
      </c>
    </row>
    <row r="33" spans="1:2" x14ac:dyDescent="0.25">
      <c r="A33" s="88" t="s">
        <v>237</v>
      </c>
      <c r="B33" s="89">
        <f>+SUM(B31/B32)</f>
        <v>0.15595572891503973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SALARIES</vt:lpstr>
      <vt:lpstr>INDEBTEDNESS</vt:lpstr>
      <vt:lpstr>TENTATIVE SUMMARY BUDGET</vt:lpstr>
      <vt:lpstr>TAX RATES</vt:lpstr>
      <vt:lpstr>TAX RATE EXAMPLES</vt:lpstr>
      <vt:lpstr>FINAL BUDGET COVER SHEET</vt:lpstr>
      <vt:lpstr>TAX RATE CALCULATOR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Lopergalo</dc:creator>
  <cp:lastModifiedBy>Dana Lopergalo</cp:lastModifiedBy>
  <cp:lastPrinted>2018-11-08T20:07:24Z</cp:lastPrinted>
  <dcterms:created xsi:type="dcterms:W3CDTF">2016-10-11T16:09:27Z</dcterms:created>
  <dcterms:modified xsi:type="dcterms:W3CDTF">2018-11-09T19:34:17Z</dcterms:modified>
</cp:coreProperties>
</file>